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vaclav\Documents\Práce\Moje\Chrudim OA\Profese\Rozpočet\3_4.11.2025\"/>
    </mc:Choice>
  </mc:AlternateContent>
  <xr:revisionPtr revIDLastSave="0" documentId="13_ncr:1_{76E7B33B-2330-48C0-A621-546A541091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STA - Stavební část" sheetId="2" r:id="rId2"/>
    <sheet name="ZTI - Kanalizace a vodovod" sheetId="3" r:id="rId3"/>
    <sheet name="VRN - Vedlejší rozpočtové..." sheetId="4" r:id="rId4"/>
    <sheet name="Pokyny pro vyplnění" sheetId="5" r:id="rId5"/>
  </sheets>
  <definedNames>
    <definedName name="_xlnm._FilterDatabase" localSheetId="1" hidden="1">'STA - Stavební část'!$C$93:$K$357</definedName>
    <definedName name="_xlnm._FilterDatabase" localSheetId="3" hidden="1">'VRN - Vedlejší rozpočtové...'!$C$82:$K$99</definedName>
    <definedName name="_xlnm._FilterDatabase" localSheetId="2" hidden="1">'ZTI - Kanalizace a vodovod'!$C$85:$K$202</definedName>
    <definedName name="_xlnm.Print_Titles" localSheetId="0">'Rekapitulace stavby'!$52:$52</definedName>
    <definedName name="_xlnm.Print_Titles" localSheetId="1">'STA - Stavební část'!$93:$93</definedName>
    <definedName name="_xlnm.Print_Titles" localSheetId="3">'VRN - Vedlejší rozpočtové...'!$82:$82</definedName>
    <definedName name="_xlnm.Print_Titles" localSheetId="2">'ZTI - Kanalizace a vodovod'!$85:$85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stavby'!$C$42:$AQ$58</definedName>
    <definedName name="_xlnm.Print_Area" localSheetId="1">'STA - Stavební část'!$C$4:$J$39,'STA - Stavební část'!$C$45:$J$75,'STA - Stavební část'!$C$81:$J$357</definedName>
    <definedName name="_xlnm.Print_Area" localSheetId="3">'VRN - Vedlejší rozpočtové...'!$C$4:$J$39,'VRN - Vedlejší rozpočtové...'!$C$45:$J$64,'VRN - Vedlejší rozpočtové...'!$C$70:$J$99</definedName>
    <definedName name="_xlnm.Print_Area" localSheetId="2">'ZTI - Kanalizace a vodovod'!$C$4:$J$39,'ZTI - Kanalizace a vodovod'!$C$45:$J$67,'ZTI - Kanalizace a vodovod'!$C$73:$J$202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57" i="1" s="1"/>
  <c r="J35" i="4"/>
  <c r="AX57" i="1" s="1"/>
  <c r="BI97" i="4"/>
  <c r="BH97" i="4"/>
  <c r="BG97" i="4"/>
  <c r="BF97" i="4"/>
  <c r="T97" i="4"/>
  <c r="T96" i="4"/>
  <c r="R97" i="4"/>
  <c r="R96" i="4" s="1"/>
  <c r="P97" i="4"/>
  <c r="P96" i="4"/>
  <c r="BI93" i="4"/>
  <c r="BH93" i="4"/>
  <c r="BG93" i="4"/>
  <c r="BF93" i="4"/>
  <c r="T93" i="4"/>
  <c r="T92" i="4" s="1"/>
  <c r="R93" i="4"/>
  <c r="R92" i="4"/>
  <c r="P93" i="4"/>
  <c r="P92" i="4" s="1"/>
  <c r="BI89" i="4"/>
  <c r="BH89" i="4"/>
  <c r="BG89" i="4"/>
  <c r="BF89" i="4"/>
  <c r="T89" i="4"/>
  <c r="R89" i="4"/>
  <c r="P89" i="4"/>
  <c r="BI86" i="4"/>
  <c r="BH86" i="4"/>
  <c r="BG86" i="4"/>
  <c r="BF86" i="4"/>
  <c r="T86" i="4"/>
  <c r="R86" i="4"/>
  <c r="P86" i="4"/>
  <c r="J79" i="4"/>
  <c r="F79" i="4"/>
  <c r="F77" i="4"/>
  <c r="E75" i="4"/>
  <c r="J54" i="4"/>
  <c r="F54" i="4"/>
  <c r="F52" i="4"/>
  <c r="E50" i="4"/>
  <c r="J24" i="4"/>
  <c r="E24" i="4"/>
  <c r="J55" i="4" s="1"/>
  <c r="J23" i="4"/>
  <c r="J18" i="4"/>
  <c r="E18" i="4"/>
  <c r="F80" i="4" s="1"/>
  <c r="J17" i="4"/>
  <c r="J12" i="4"/>
  <c r="J52" i="4" s="1"/>
  <c r="E7" i="4"/>
  <c r="E73" i="4" s="1"/>
  <c r="J37" i="3"/>
  <c r="J36" i="3"/>
  <c r="AY56" i="1" s="1"/>
  <c r="J35" i="3"/>
  <c r="AX56" i="1" s="1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8" i="3"/>
  <c r="BH158" i="3"/>
  <c r="BG158" i="3"/>
  <c r="BF158" i="3"/>
  <c r="T158" i="3"/>
  <c r="R158" i="3"/>
  <c r="P158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BI125" i="3"/>
  <c r="BH125" i="3"/>
  <c r="BG125" i="3"/>
  <c r="BF125" i="3"/>
  <c r="T125" i="3"/>
  <c r="R125" i="3"/>
  <c r="P125" i="3"/>
  <c r="BI123" i="3"/>
  <c r="BH123" i="3"/>
  <c r="BG123" i="3"/>
  <c r="BF123" i="3"/>
  <c r="T123" i="3"/>
  <c r="R123" i="3"/>
  <c r="P123" i="3"/>
  <c r="BI121" i="3"/>
  <c r="BH121" i="3"/>
  <c r="BG121" i="3"/>
  <c r="BF121" i="3"/>
  <c r="T121" i="3"/>
  <c r="R121" i="3"/>
  <c r="P121" i="3"/>
  <c r="BI119" i="3"/>
  <c r="BH119" i="3"/>
  <c r="BG119" i="3"/>
  <c r="BF119" i="3"/>
  <c r="T119" i="3"/>
  <c r="R119" i="3"/>
  <c r="P119" i="3"/>
  <c r="BI117" i="3"/>
  <c r="BH117" i="3"/>
  <c r="BG117" i="3"/>
  <c r="BF117" i="3"/>
  <c r="T117" i="3"/>
  <c r="R117" i="3"/>
  <c r="P117" i="3"/>
  <c r="BI115" i="3"/>
  <c r="BH115" i="3"/>
  <c r="BG115" i="3"/>
  <c r="BF115" i="3"/>
  <c r="T115" i="3"/>
  <c r="R115" i="3"/>
  <c r="P115" i="3"/>
  <c r="BI114" i="3"/>
  <c r="BH114" i="3"/>
  <c r="BG114" i="3"/>
  <c r="BF114" i="3"/>
  <c r="T114" i="3"/>
  <c r="R114" i="3"/>
  <c r="P114" i="3"/>
  <c r="BI113" i="3"/>
  <c r="BH113" i="3"/>
  <c r="BG113" i="3"/>
  <c r="BF113" i="3"/>
  <c r="T113" i="3"/>
  <c r="R113" i="3"/>
  <c r="P113" i="3"/>
  <c r="BI112" i="3"/>
  <c r="BH112" i="3"/>
  <c r="BG112" i="3"/>
  <c r="BF112" i="3"/>
  <c r="T112" i="3"/>
  <c r="R112" i="3"/>
  <c r="P112" i="3"/>
  <c r="BI111" i="3"/>
  <c r="BH111" i="3"/>
  <c r="BG111" i="3"/>
  <c r="BF111" i="3"/>
  <c r="T111" i="3"/>
  <c r="R111" i="3"/>
  <c r="P111" i="3"/>
  <c r="BI109" i="3"/>
  <c r="BH109" i="3"/>
  <c r="BG109" i="3"/>
  <c r="BF109" i="3"/>
  <c r="T109" i="3"/>
  <c r="R109" i="3"/>
  <c r="P109" i="3"/>
  <c r="BI108" i="3"/>
  <c r="BH108" i="3"/>
  <c r="BG108" i="3"/>
  <c r="BF108" i="3"/>
  <c r="T108" i="3"/>
  <c r="R108" i="3"/>
  <c r="P108" i="3"/>
  <c r="BI107" i="3"/>
  <c r="BH107" i="3"/>
  <c r="BG107" i="3"/>
  <c r="BF107" i="3"/>
  <c r="T107" i="3"/>
  <c r="R107" i="3"/>
  <c r="P107" i="3"/>
  <c r="BI106" i="3"/>
  <c r="BH106" i="3"/>
  <c r="BG106" i="3"/>
  <c r="BF106" i="3"/>
  <c r="T106" i="3"/>
  <c r="R106" i="3"/>
  <c r="P106" i="3"/>
  <c r="BI105" i="3"/>
  <c r="BH105" i="3"/>
  <c r="BG105" i="3"/>
  <c r="BF105" i="3"/>
  <c r="T105" i="3"/>
  <c r="R105" i="3"/>
  <c r="P105" i="3"/>
  <c r="BI103" i="3"/>
  <c r="BH103" i="3"/>
  <c r="BG103" i="3"/>
  <c r="BF103" i="3"/>
  <c r="T103" i="3"/>
  <c r="R103" i="3"/>
  <c r="P103" i="3"/>
  <c r="BI101" i="3"/>
  <c r="BH101" i="3"/>
  <c r="BG101" i="3"/>
  <c r="BF101" i="3"/>
  <c r="T101" i="3"/>
  <c r="R101" i="3"/>
  <c r="P101" i="3"/>
  <c r="BI99" i="3"/>
  <c r="BH99" i="3"/>
  <c r="BG99" i="3"/>
  <c r="BF99" i="3"/>
  <c r="T99" i="3"/>
  <c r="R99" i="3"/>
  <c r="P99" i="3"/>
  <c r="BI97" i="3"/>
  <c r="BH97" i="3"/>
  <c r="BG97" i="3"/>
  <c r="BF97" i="3"/>
  <c r="T97" i="3"/>
  <c r="R97" i="3"/>
  <c r="P97" i="3"/>
  <c r="BI95" i="3"/>
  <c r="BH95" i="3"/>
  <c r="BG95" i="3"/>
  <c r="BF95" i="3"/>
  <c r="T95" i="3"/>
  <c r="R95" i="3"/>
  <c r="P95" i="3"/>
  <c r="BI93" i="3"/>
  <c r="BH93" i="3"/>
  <c r="BG93" i="3"/>
  <c r="BF93" i="3"/>
  <c r="T93" i="3"/>
  <c r="R93" i="3"/>
  <c r="P93" i="3"/>
  <c r="BI91" i="3"/>
  <c r="BH91" i="3"/>
  <c r="BG91" i="3"/>
  <c r="BF91" i="3"/>
  <c r="T91" i="3"/>
  <c r="R91" i="3"/>
  <c r="P91" i="3"/>
  <c r="BI89" i="3"/>
  <c r="BH89" i="3"/>
  <c r="BG89" i="3"/>
  <c r="BF89" i="3"/>
  <c r="T89" i="3"/>
  <c r="R89" i="3"/>
  <c r="P89" i="3"/>
  <c r="J82" i="3"/>
  <c r="F82" i="3"/>
  <c r="F80" i="3"/>
  <c r="E78" i="3"/>
  <c r="J54" i="3"/>
  <c r="F54" i="3"/>
  <c r="F52" i="3"/>
  <c r="E50" i="3"/>
  <c r="J24" i="3"/>
  <c r="E24" i="3"/>
  <c r="J83" i="3" s="1"/>
  <c r="J23" i="3"/>
  <c r="J18" i="3"/>
  <c r="E18" i="3"/>
  <c r="F83" i="3" s="1"/>
  <c r="J17" i="3"/>
  <c r="J12" i="3"/>
  <c r="J52" i="3"/>
  <c r="E7" i="3"/>
  <c r="E76" i="3" s="1"/>
  <c r="J37" i="2"/>
  <c r="J36" i="2"/>
  <c r="AY55" i="1"/>
  <c r="J35" i="2"/>
  <c r="AX55" i="1"/>
  <c r="BI355" i="2"/>
  <c r="BH355" i="2"/>
  <c r="BG355" i="2"/>
  <c r="BF355" i="2"/>
  <c r="T355" i="2"/>
  <c r="R355" i="2"/>
  <c r="P355" i="2"/>
  <c r="BI352" i="2"/>
  <c r="BH352" i="2"/>
  <c r="BG352" i="2"/>
  <c r="BF352" i="2"/>
  <c r="T352" i="2"/>
  <c r="R352" i="2"/>
  <c r="P352" i="2"/>
  <c r="BI349" i="2"/>
  <c r="BH349" i="2"/>
  <c r="BG349" i="2"/>
  <c r="BF349" i="2"/>
  <c r="T349" i="2"/>
  <c r="R349" i="2"/>
  <c r="P349" i="2"/>
  <c r="BI345" i="2"/>
  <c r="BH345" i="2"/>
  <c r="BG345" i="2"/>
  <c r="BF345" i="2"/>
  <c r="T345" i="2"/>
  <c r="R345" i="2"/>
  <c r="P345" i="2"/>
  <c r="BI342" i="2"/>
  <c r="BH342" i="2"/>
  <c r="BG342" i="2"/>
  <c r="BF342" i="2"/>
  <c r="T342" i="2"/>
  <c r="R342" i="2"/>
  <c r="P342" i="2"/>
  <c r="BI339" i="2"/>
  <c r="BH339" i="2"/>
  <c r="BG339" i="2"/>
  <c r="BF339" i="2"/>
  <c r="T339" i="2"/>
  <c r="R339" i="2"/>
  <c r="P339" i="2"/>
  <c r="BI336" i="2"/>
  <c r="BH336" i="2"/>
  <c r="BG336" i="2"/>
  <c r="BF336" i="2"/>
  <c r="T336" i="2"/>
  <c r="R336" i="2"/>
  <c r="P336" i="2"/>
  <c r="BI332" i="2"/>
  <c r="BH332" i="2"/>
  <c r="BG332" i="2"/>
  <c r="BF332" i="2"/>
  <c r="T332" i="2"/>
  <c r="R332" i="2"/>
  <c r="P332" i="2"/>
  <c r="BI329" i="2"/>
  <c r="BH329" i="2"/>
  <c r="BG329" i="2"/>
  <c r="BF329" i="2"/>
  <c r="T329" i="2"/>
  <c r="R329" i="2"/>
  <c r="P329" i="2"/>
  <c r="BI326" i="2"/>
  <c r="BH326" i="2"/>
  <c r="BG326" i="2"/>
  <c r="BF326" i="2"/>
  <c r="T326" i="2"/>
  <c r="R326" i="2"/>
  <c r="P326" i="2"/>
  <c r="BI323" i="2"/>
  <c r="BH323" i="2"/>
  <c r="BG323" i="2"/>
  <c r="BF323" i="2"/>
  <c r="T323" i="2"/>
  <c r="R323" i="2"/>
  <c r="P323" i="2"/>
  <c r="BI320" i="2"/>
  <c r="BH320" i="2"/>
  <c r="BG320" i="2"/>
  <c r="BF320" i="2"/>
  <c r="T320" i="2"/>
  <c r="R320" i="2"/>
  <c r="P320" i="2"/>
  <c r="BI317" i="2"/>
  <c r="BH317" i="2"/>
  <c r="BG317" i="2"/>
  <c r="BF317" i="2"/>
  <c r="T317" i="2"/>
  <c r="R317" i="2"/>
  <c r="P317" i="2"/>
  <c r="BI313" i="2"/>
  <c r="BH313" i="2"/>
  <c r="BG313" i="2"/>
  <c r="BF313" i="2"/>
  <c r="T313" i="2"/>
  <c r="R313" i="2"/>
  <c r="P313" i="2"/>
  <c r="BI310" i="2"/>
  <c r="BH310" i="2"/>
  <c r="BG310" i="2"/>
  <c r="BF310" i="2"/>
  <c r="T310" i="2"/>
  <c r="R310" i="2"/>
  <c r="P310" i="2"/>
  <c r="BI307" i="2"/>
  <c r="BH307" i="2"/>
  <c r="BG307" i="2"/>
  <c r="BF307" i="2"/>
  <c r="T307" i="2"/>
  <c r="R307" i="2"/>
  <c r="P307" i="2"/>
  <c r="BI304" i="2"/>
  <c r="BH304" i="2"/>
  <c r="BG304" i="2"/>
  <c r="BF304" i="2"/>
  <c r="T304" i="2"/>
  <c r="R304" i="2"/>
  <c r="P304" i="2"/>
  <c r="BI301" i="2"/>
  <c r="BH301" i="2"/>
  <c r="BG301" i="2"/>
  <c r="BF301" i="2"/>
  <c r="T301" i="2"/>
  <c r="R301" i="2"/>
  <c r="P301" i="2"/>
  <c r="BI298" i="2"/>
  <c r="BH298" i="2"/>
  <c r="BG298" i="2"/>
  <c r="BF298" i="2"/>
  <c r="T298" i="2"/>
  <c r="R298" i="2"/>
  <c r="P298" i="2"/>
  <c r="BI295" i="2"/>
  <c r="BH295" i="2"/>
  <c r="BG295" i="2"/>
  <c r="BF295" i="2"/>
  <c r="T295" i="2"/>
  <c r="R295" i="2"/>
  <c r="P295" i="2"/>
  <c r="BI292" i="2"/>
  <c r="BH292" i="2"/>
  <c r="BG292" i="2"/>
  <c r="BF292" i="2"/>
  <c r="T292" i="2"/>
  <c r="R292" i="2"/>
  <c r="P292" i="2"/>
  <c r="BI289" i="2"/>
  <c r="BH289" i="2"/>
  <c r="BG289" i="2"/>
  <c r="BF289" i="2"/>
  <c r="T289" i="2"/>
  <c r="R289" i="2"/>
  <c r="P289" i="2"/>
  <c r="BI285" i="2"/>
  <c r="BH285" i="2"/>
  <c r="BG285" i="2"/>
  <c r="BF285" i="2"/>
  <c r="T285" i="2"/>
  <c r="R285" i="2"/>
  <c r="P285" i="2"/>
  <c r="BI281" i="2"/>
  <c r="BH281" i="2"/>
  <c r="BG281" i="2"/>
  <c r="BF281" i="2"/>
  <c r="T281" i="2"/>
  <c r="R281" i="2"/>
  <c r="P281" i="2"/>
  <c r="BI277" i="2"/>
  <c r="BH277" i="2"/>
  <c r="BG277" i="2"/>
  <c r="BF277" i="2"/>
  <c r="T277" i="2"/>
  <c r="R277" i="2"/>
  <c r="P277" i="2"/>
  <c r="BI274" i="2"/>
  <c r="BH274" i="2"/>
  <c r="BG274" i="2"/>
  <c r="BF274" i="2"/>
  <c r="T274" i="2"/>
  <c r="R274" i="2"/>
  <c r="P274" i="2"/>
  <c r="BI270" i="2"/>
  <c r="BH270" i="2"/>
  <c r="BG270" i="2"/>
  <c r="BF270" i="2"/>
  <c r="T270" i="2"/>
  <c r="T269" i="2" s="1"/>
  <c r="R270" i="2"/>
  <c r="R269" i="2"/>
  <c r="P270" i="2"/>
  <c r="P269" i="2"/>
  <c r="BI267" i="2"/>
  <c r="BH267" i="2"/>
  <c r="BG267" i="2"/>
  <c r="BF267" i="2"/>
  <c r="T267" i="2"/>
  <c r="R267" i="2"/>
  <c r="P267" i="2"/>
  <c r="BI263" i="2"/>
  <c r="BH263" i="2"/>
  <c r="BG263" i="2"/>
  <c r="BF263" i="2"/>
  <c r="T263" i="2"/>
  <c r="R263" i="2"/>
  <c r="P263" i="2"/>
  <c r="BI261" i="2"/>
  <c r="BH261" i="2"/>
  <c r="BG261" i="2"/>
  <c r="BF261" i="2"/>
  <c r="T261" i="2"/>
  <c r="R261" i="2"/>
  <c r="P261" i="2"/>
  <c r="BI259" i="2"/>
  <c r="BH259" i="2"/>
  <c r="BG259" i="2"/>
  <c r="BF259" i="2"/>
  <c r="T259" i="2"/>
  <c r="R259" i="2"/>
  <c r="P259" i="2"/>
  <c r="BI254" i="2"/>
  <c r="BH254" i="2"/>
  <c r="BG254" i="2"/>
  <c r="BF254" i="2"/>
  <c r="T254" i="2"/>
  <c r="R254" i="2"/>
  <c r="P254" i="2"/>
  <c r="BI251" i="2"/>
  <c r="BH251" i="2"/>
  <c r="BG251" i="2"/>
  <c r="BF251" i="2"/>
  <c r="T251" i="2"/>
  <c r="R251" i="2"/>
  <c r="P251" i="2"/>
  <c r="BI248" i="2"/>
  <c r="BH248" i="2"/>
  <c r="BG248" i="2"/>
  <c r="BF248" i="2"/>
  <c r="T248" i="2"/>
  <c r="R248" i="2"/>
  <c r="P248" i="2"/>
  <c r="BI245" i="2"/>
  <c r="BH245" i="2"/>
  <c r="BG245" i="2"/>
  <c r="BF245" i="2"/>
  <c r="T245" i="2"/>
  <c r="R245" i="2"/>
  <c r="P245" i="2"/>
  <c r="BI242" i="2"/>
  <c r="BH242" i="2"/>
  <c r="BG242" i="2"/>
  <c r="BF242" i="2"/>
  <c r="T242" i="2"/>
  <c r="R242" i="2"/>
  <c r="P242" i="2"/>
  <c r="BI237" i="2"/>
  <c r="BH237" i="2"/>
  <c r="BG237" i="2"/>
  <c r="BF237" i="2"/>
  <c r="T237" i="2"/>
  <c r="R237" i="2"/>
  <c r="P237" i="2"/>
  <c r="BI232" i="2"/>
  <c r="BH232" i="2"/>
  <c r="BG232" i="2"/>
  <c r="BF232" i="2"/>
  <c r="T232" i="2"/>
  <c r="R232" i="2"/>
  <c r="P232" i="2"/>
  <c r="BI229" i="2"/>
  <c r="BH229" i="2"/>
  <c r="BG229" i="2"/>
  <c r="BF229" i="2"/>
  <c r="T229" i="2"/>
  <c r="R229" i="2"/>
  <c r="P229" i="2"/>
  <c r="BI224" i="2"/>
  <c r="BH224" i="2"/>
  <c r="BG224" i="2"/>
  <c r="BF224" i="2"/>
  <c r="T224" i="2"/>
  <c r="R224" i="2"/>
  <c r="P224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199" i="2"/>
  <c r="BH199" i="2"/>
  <c r="BG199" i="2"/>
  <c r="BF199" i="2"/>
  <c r="T199" i="2"/>
  <c r="R199" i="2"/>
  <c r="P199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7" i="2"/>
  <c r="BH187" i="2"/>
  <c r="BG187" i="2"/>
  <c r="BF187" i="2"/>
  <c r="T187" i="2"/>
  <c r="R187" i="2"/>
  <c r="P187" i="2"/>
  <c r="BI182" i="2"/>
  <c r="BH182" i="2"/>
  <c r="BG182" i="2"/>
  <c r="BF182" i="2"/>
  <c r="T182" i="2"/>
  <c r="R182" i="2"/>
  <c r="P182" i="2"/>
  <c r="BI177" i="2"/>
  <c r="BH177" i="2"/>
  <c r="BG177" i="2"/>
  <c r="BF177" i="2"/>
  <c r="T177" i="2"/>
  <c r="R177" i="2"/>
  <c r="P177" i="2"/>
  <c r="BI171" i="2"/>
  <c r="BH171" i="2"/>
  <c r="BG171" i="2"/>
  <c r="BF171" i="2"/>
  <c r="T171" i="2"/>
  <c r="R171" i="2"/>
  <c r="P171" i="2"/>
  <c r="BI166" i="2"/>
  <c r="BH166" i="2"/>
  <c r="BG166" i="2"/>
  <c r="BF166" i="2"/>
  <c r="T166" i="2"/>
  <c r="R166" i="2"/>
  <c r="P166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2" i="2"/>
  <c r="BH142" i="2"/>
  <c r="BG142" i="2"/>
  <c r="BF142" i="2"/>
  <c r="T142" i="2"/>
  <c r="T141" i="2" s="1"/>
  <c r="R142" i="2"/>
  <c r="R141" i="2" s="1"/>
  <c r="P142" i="2"/>
  <c r="P141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0" i="2"/>
  <c r="BH130" i="2"/>
  <c r="BG130" i="2"/>
  <c r="BF130" i="2"/>
  <c r="T130" i="2"/>
  <c r="R130" i="2"/>
  <c r="P130" i="2"/>
  <c r="BI127" i="2"/>
  <c r="BH127" i="2"/>
  <c r="BG127" i="2"/>
  <c r="F35" i="2" s="1"/>
  <c r="BF127" i="2"/>
  <c r="T127" i="2"/>
  <c r="R127" i="2"/>
  <c r="P127" i="2"/>
  <c r="BI124" i="2"/>
  <c r="BH124" i="2"/>
  <c r="BG124" i="2"/>
  <c r="BF124" i="2"/>
  <c r="T124" i="2"/>
  <c r="R124" i="2"/>
  <c r="P124" i="2"/>
  <c r="BI119" i="2"/>
  <c r="F37" i="2" s="1"/>
  <c r="BH119" i="2"/>
  <c r="BG119" i="2"/>
  <c r="BF119" i="2"/>
  <c r="T119" i="2"/>
  <c r="R119" i="2"/>
  <c r="P119" i="2"/>
  <c r="BI116" i="2"/>
  <c r="BH116" i="2"/>
  <c r="BG116" i="2"/>
  <c r="BF116" i="2"/>
  <c r="T116" i="2"/>
  <c r="R116" i="2"/>
  <c r="P116" i="2"/>
  <c r="BI111" i="2"/>
  <c r="BH111" i="2"/>
  <c r="BG111" i="2"/>
  <c r="BF111" i="2"/>
  <c r="T111" i="2"/>
  <c r="R111" i="2"/>
  <c r="P111" i="2"/>
  <c r="BI108" i="2"/>
  <c r="BH108" i="2"/>
  <c r="BG108" i="2"/>
  <c r="BF108" i="2"/>
  <c r="T108" i="2"/>
  <c r="R108" i="2"/>
  <c r="P108" i="2"/>
  <c r="BI103" i="2"/>
  <c r="BH103" i="2"/>
  <c r="BG103" i="2"/>
  <c r="BF103" i="2"/>
  <c r="T103" i="2"/>
  <c r="R103" i="2"/>
  <c r="P103" i="2"/>
  <c r="BI100" i="2"/>
  <c r="BH100" i="2"/>
  <c r="F36" i="2" s="1"/>
  <c r="BG100" i="2"/>
  <c r="BF100" i="2"/>
  <c r="T100" i="2"/>
  <c r="R100" i="2"/>
  <c r="P100" i="2"/>
  <c r="BI97" i="2"/>
  <c r="BH97" i="2"/>
  <c r="BG97" i="2"/>
  <c r="BF97" i="2"/>
  <c r="T97" i="2"/>
  <c r="R97" i="2"/>
  <c r="P97" i="2"/>
  <c r="J90" i="2"/>
  <c r="F90" i="2"/>
  <c r="F88" i="2"/>
  <c r="E86" i="2"/>
  <c r="J54" i="2"/>
  <c r="F54" i="2"/>
  <c r="F52" i="2"/>
  <c r="E50" i="2"/>
  <c r="J24" i="2"/>
  <c r="E24" i="2"/>
  <c r="J55" i="2" s="1"/>
  <c r="J23" i="2"/>
  <c r="J18" i="2"/>
  <c r="E18" i="2"/>
  <c r="F91" i="2" s="1"/>
  <c r="J17" i="2"/>
  <c r="J12" i="2"/>
  <c r="J88" i="2" s="1"/>
  <c r="E7" i="2"/>
  <c r="E84" i="2" s="1"/>
  <c r="L50" i="1"/>
  <c r="AM50" i="1"/>
  <c r="AM49" i="1"/>
  <c r="L49" i="1"/>
  <c r="AM47" i="1"/>
  <c r="L47" i="1"/>
  <c r="L45" i="1"/>
  <c r="L44" i="1"/>
  <c r="J229" i="2"/>
  <c r="J182" i="3"/>
  <c r="J183" i="3"/>
  <c r="BK158" i="3"/>
  <c r="J349" i="2"/>
  <c r="J355" i="2"/>
  <c r="BK242" i="2"/>
  <c r="BK97" i="3"/>
  <c r="BK161" i="3"/>
  <c r="J342" i="2"/>
  <c r="J97" i="2"/>
  <c r="J123" i="3"/>
  <c r="J313" i="2"/>
  <c r="BK145" i="3"/>
  <c r="BK141" i="3"/>
  <c r="J209" i="2"/>
  <c r="BK263" i="2"/>
  <c r="J295" i="2"/>
  <c r="J180" i="3"/>
  <c r="J187" i="3"/>
  <c r="BK103" i="3"/>
  <c r="BK166" i="2"/>
  <c r="BK313" i="2"/>
  <c r="BK310" i="2"/>
  <c r="J89" i="4"/>
  <c r="BK355" i="2"/>
  <c r="J254" i="2"/>
  <c r="BK342" i="2"/>
  <c r="BK127" i="3"/>
  <c r="BK100" i="2"/>
  <c r="J146" i="3"/>
  <c r="BK298" i="2"/>
  <c r="J168" i="3"/>
  <c r="J332" i="2"/>
  <c r="BK197" i="3"/>
  <c r="J95" i="3"/>
  <c r="J345" i="2"/>
  <c r="BK142" i="3"/>
  <c r="BK105" i="3"/>
  <c r="BK218" i="2"/>
  <c r="BK292" i="2"/>
  <c r="BK190" i="3"/>
  <c r="J141" i="3"/>
  <c r="BK203" i="2"/>
  <c r="BK187" i="3"/>
  <c r="J99" i="3"/>
  <c r="BK259" i="2"/>
  <c r="BK345" i="2"/>
  <c r="J191" i="3"/>
  <c r="BK101" i="3"/>
  <c r="BK108" i="2"/>
  <c r="J187" i="2"/>
  <c r="BK99" i="3"/>
  <c r="BK115" i="3"/>
  <c r="J193" i="2"/>
  <c r="BK295" i="2"/>
  <c r="J277" i="2"/>
  <c r="BK143" i="3"/>
  <c r="J171" i="2"/>
  <c r="J177" i="2"/>
  <c r="BK144" i="3"/>
  <c r="BK124" i="2"/>
  <c r="BK164" i="3"/>
  <c r="BK129" i="3"/>
  <c r="J129" i="3"/>
  <c r="BK171" i="2"/>
  <c r="J270" i="2"/>
  <c r="J148" i="3"/>
  <c r="J147" i="3"/>
  <c r="BK221" i="2"/>
  <c r="BK180" i="3"/>
  <c r="J105" i="3"/>
  <c r="J125" i="3"/>
  <c r="BK155" i="3"/>
  <c r="J100" i="2"/>
  <c r="J149" i="3"/>
  <c r="J108" i="3"/>
  <c r="J124" i="2"/>
  <c r="J248" i="2"/>
  <c r="BK169" i="3"/>
  <c r="J111" i="3"/>
  <c r="J127" i="2"/>
  <c r="BK196" i="3"/>
  <c r="BK107" i="3"/>
  <c r="BK171" i="3"/>
  <c r="J285" i="2"/>
  <c r="J156" i="2"/>
  <c r="J203" i="2"/>
  <c r="J138" i="2"/>
  <c r="BK178" i="3"/>
  <c r="J93" i="4"/>
  <c r="J289" i="2"/>
  <c r="BK307" i="2"/>
  <c r="BK133" i="3"/>
  <c r="J116" i="2"/>
  <c r="J320" i="2"/>
  <c r="BK95" i="3"/>
  <c r="J164" i="3"/>
  <c r="BK106" i="3"/>
  <c r="J119" i="2"/>
  <c r="BK181" i="3"/>
  <c r="J178" i="3"/>
  <c r="BK161" i="2"/>
  <c r="J143" i="3"/>
  <c r="BK304" i="2"/>
  <c r="J251" i="2"/>
  <c r="J201" i="3"/>
  <c r="BK125" i="3"/>
  <c r="J336" i="2"/>
  <c r="BK237" i="2"/>
  <c r="BK116" i="2"/>
  <c r="BK349" i="2"/>
  <c r="J339" i="2"/>
  <c r="BK187" i="2"/>
  <c r="J192" i="3"/>
  <c r="J155" i="3"/>
  <c r="BK108" i="3"/>
  <c r="BK93" i="3"/>
  <c r="J221" i="2"/>
  <c r="J130" i="2"/>
  <c r="J194" i="3"/>
  <c r="J119" i="3"/>
  <c r="J161" i="2"/>
  <c r="J107" i="3"/>
  <c r="BK179" i="3"/>
  <c r="J109" i="3"/>
  <c r="F34" i="2"/>
  <c r="J245" i="2"/>
  <c r="BK111" i="2"/>
  <c r="J160" i="3"/>
  <c r="BK285" i="2"/>
  <c r="J142" i="2"/>
  <c r="BK152" i="3"/>
  <c r="BK168" i="3"/>
  <c r="J307" i="2"/>
  <c r="J218" i="2"/>
  <c r="BK320" i="2"/>
  <c r="J224" i="2"/>
  <c r="J106" i="3"/>
  <c r="J166" i="3"/>
  <c r="J310" i="2"/>
  <c r="BK267" i="2"/>
  <c r="BK162" i="3"/>
  <c r="BK112" i="3"/>
  <c r="BK130" i="2"/>
  <c r="J281" i="2"/>
  <c r="J212" i="2"/>
  <c r="J115" i="3"/>
  <c r="BK127" i="2"/>
  <c r="J304" i="2"/>
  <c r="J158" i="3"/>
  <c r="BK193" i="2"/>
  <c r="J188" i="3"/>
  <c r="J145" i="3"/>
  <c r="J242" i="2"/>
  <c r="J292" i="2"/>
  <c r="BK97" i="2"/>
  <c r="BK147" i="3"/>
  <c r="BK215" i="2"/>
  <c r="J152" i="3"/>
  <c r="J150" i="3"/>
  <c r="BK123" i="3"/>
  <c r="J237" i="2"/>
  <c r="J196" i="3"/>
  <c r="J162" i="3"/>
  <c r="BK89" i="3"/>
  <c r="J111" i="2"/>
  <c r="BK199" i="2"/>
  <c r="BK103" i="2"/>
  <c r="J177" i="3"/>
  <c r="J117" i="3"/>
  <c r="J352" i="2"/>
  <c r="BK177" i="3"/>
  <c r="BK111" i="3"/>
  <c r="BK137" i="3"/>
  <c r="BK326" i="2"/>
  <c r="BK159" i="2"/>
  <c r="BK195" i="3"/>
  <c r="BK270" i="2"/>
  <c r="J196" i="2"/>
  <c r="BK194" i="3"/>
  <c r="J131" i="3"/>
  <c r="J267" i="2"/>
  <c r="BK119" i="2"/>
  <c r="BK138" i="2"/>
  <c r="J121" i="3"/>
  <c r="BK121" i="3"/>
  <c r="BK336" i="2"/>
  <c r="BK332" i="2"/>
  <c r="BK248" i="2"/>
  <c r="J114" i="3"/>
  <c r="J182" i="2"/>
  <c r="J323" i="2"/>
  <c r="J263" i="2"/>
  <c r="J175" i="3"/>
  <c r="J153" i="2"/>
  <c r="J174" i="3"/>
  <c r="BK114" i="3"/>
  <c r="BK289" i="2"/>
  <c r="BK190" i="2"/>
  <c r="BK182" i="3"/>
  <c r="AS54" i="1"/>
  <c r="BK170" i="3"/>
  <c r="BK156" i="2"/>
  <c r="BK183" i="3"/>
  <c r="BK135" i="3"/>
  <c r="J274" i="2"/>
  <c r="BK175" i="3"/>
  <c r="BK153" i="3"/>
  <c r="BK261" i="2"/>
  <c r="BK166" i="3"/>
  <c r="J169" i="3"/>
  <c r="BK113" i="3"/>
  <c r="BK229" i="2"/>
  <c r="BK97" i="4"/>
  <c r="J161" i="3"/>
  <c r="BK160" i="3"/>
  <c r="BK251" i="2"/>
  <c r="BK196" i="2"/>
  <c r="J149" i="2"/>
  <c r="J101" i="3"/>
  <c r="J195" i="3"/>
  <c r="BK139" i="3"/>
  <c r="BK274" i="2"/>
  <c r="J329" i="2"/>
  <c r="J202" i="3"/>
  <c r="J93" i="3"/>
  <c r="BK323" i="2"/>
  <c r="J190" i="3"/>
  <c r="J197" i="3"/>
  <c r="BK89" i="4"/>
  <c r="J259" i="2"/>
  <c r="J135" i="2"/>
  <c r="BK201" i="3"/>
  <c r="BK149" i="3"/>
  <c r="J199" i="2"/>
  <c r="BK191" i="3"/>
  <c r="J140" i="3"/>
  <c r="BK209" i="2"/>
  <c r="BK149" i="2"/>
  <c r="BK148" i="3"/>
  <c r="J326" i="2"/>
  <c r="BK277" i="2"/>
  <c r="J232" i="2"/>
  <c r="BK86" i="4"/>
  <c r="J34" i="2"/>
  <c r="BK329" i="2"/>
  <c r="BK182" i="2"/>
  <c r="J97" i="3"/>
  <c r="J91" i="3"/>
  <c r="BK245" i="2"/>
  <c r="J135" i="3"/>
  <c r="BK109" i="3"/>
  <c r="BK153" i="2"/>
  <c r="BK206" i="2"/>
  <c r="J181" i="3"/>
  <c r="BK174" i="3"/>
  <c r="BK135" i="2"/>
  <c r="BK177" i="2"/>
  <c r="J112" i="3"/>
  <c r="J146" i="2"/>
  <c r="J108" i="2"/>
  <c r="J171" i="3"/>
  <c r="BK198" i="3"/>
  <c r="J113" i="3"/>
  <c r="J137" i="3"/>
  <c r="J159" i="2"/>
  <c r="BK150" i="3"/>
  <c r="J127" i="3"/>
  <c r="J198" i="3"/>
  <c r="BK91" i="3"/>
  <c r="J144" i="3"/>
  <c r="J206" i="2"/>
  <c r="J103" i="3"/>
  <c r="J133" i="3"/>
  <c r="BK301" i="2"/>
  <c r="BK193" i="3"/>
  <c r="BK317" i="2"/>
  <c r="BK254" i="2"/>
  <c r="J89" i="3"/>
  <c r="BK142" i="2"/>
  <c r="J301" i="2"/>
  <c r="J190" i="2"/>
  <c r="J139" i="3"/>
  <c r="J97" i="4"/>
  <c r="J317" i="2"/>
  <c r="BK188" i="3"/>
  <c r="BK352" i="2"/>
  <c r="BK192" i="3"/>
  <c r="BK146" i="3"/>
  <c r="J170" i="3"/>
  <c r="BK131" i="3"/>
  <c r="J86" i="4"/>
  <c r="J215" i="2"/>
  <c r="BK146" i="2"/>
  <c r="BK140" i="3"/>
  <c r="BK117" i="3"/>
  <c r="J166" i="2"/>
  <c r="BK202" i="3"/>
  <c r="J179" i="3"/>
  <c r="BK93" i="4"/>
  <c r="BK281" i="2"/>
  <c r="J298" i="2"/>
  <c r="J153" i="3"/>
  <c r="BK339" i="2"/>
  <c r="BK232" i="2"/>
  <c r="J193" i="3"/>
  <c r="J142" i="3"/>
  <c r="J103" i="2"/>
  <c r="J261" i="2"/>
  <c r="BK119" i="3"/>
  <c r="BK224" i="2"/>
  <c r="BK212" i="2"/>
  <c r="T202" i="2" l="1"/>
  <c r="R202" i="2"/>
  <c r="P273" i="2"/>
  <c r="R319" i="2"/>
  <c r="BK145" i="2"/>
  <c r="J145" i="2"/>
  <c r="J64" i="2" s="1"/>
  <c r="T145" i="2"/>
  <c r="BK258" i="2"/>
  <c r="J258" i="2"/>
  <c r="J67" i="2" s="1"/>
  <c r="P319" i="2"/>
  <c r="T96" i="2"/>
  <c r="BK202" i="2"/>
  <c r="J202" i="2" s="1"/>
  <c r="J66" i="2" s="1"/>
  <c r="T273" i="2"/>
  <c r="BK319" i="2"/>
  <c r="J319" i="2" s="1"/>
  <c r="J73" i="2" s="1"/>
  <c r="P88" i="3"/>
  <c r="R176" i="3"/>
  <c r="R88" i="3"/>
  <c r="P176" i="3"/>
  <c r="T134" i="2"/>
  <c r="P202" i="2"/>
  <c r="T319" i="2"/>
  <c r="R96" i="2"/>
  <c r="R145" i="2"/>
  <c r="P258" i="2"/>
  <c r="P96" i="2"/>
  <c r="BK152" i="2"/>
  <c r="J152" i="2"/>
  <c r="J65" i="2"/>
  <c r="BK273" i="2"/>
  <c r="P294" i="2"/>
  <c r="T303" i="2"/>
  <c r="T351" i="2"/>
  <c r="T88" i="3"/>
  <c r="BK154" i="3"/>
  <c r="J154" i="3" s="1"/>
  <c r="J63" i="3" s="1"/>
  <c r="T176" i="3"/>
  <c r="BK134" i="2"/>
  <c r="J134" i="2"/>
  <c r="J62" i="2"/>
  <c r="P145" i="2"/>
  <c r="BK116" i="3"/>
  <c r="J116" i="3" s="1"/>
  <c r="J62" i="3" s="1"/>
  <c r="P154" i="3"/>
  <c r="R163" i="3"/>
  <c r="BK189" i="3"/>
  <c r="J189" i="3"/>
  <c r="J66" i="3" s="1"/>
  <c r="R134" i="2"/>
  <c r="T152" i="2"/>
  <c r="BK303" i="2"/>
  <c r="J303" i="2" s="1"/>
  <c r="J72" i="2" s="1"/>
  <c r="P351" i="2"/>
  <c r="P116" i="3"/>
  <c r="R154" i="3"/>
  <c r="P163" i="3"/>
  <c r="R189" i="3"/>
  <c r="BK96" i="2"/>
  <c r="J96" i="2" s="1"/>
  <c r="J61" i="2" s="1"/>
  <c r="P152" i="2"/>
  <c r="R258" i="2"/>
  <c r="BK294" i="2"/>
  <c r="J294" i="2"/>
  <c r="J71" i="2" s="1"/>
  <c r="T294" i="2"/>
  <c r="R303" i="2"/>
  <c r="R351" i="2"/>
  <c r="R116" i="3"/>
  <c r="BK163" i="3"/>
  <c r="J163" i="3" s="1"/>
  <c r="J64" i="3" s="1"/>
  <c r="T163" i="3"/>
  <c r="T189" i="3"/>
  <c r="P134" i="2"/>
  <c r="R152" i="2"/>
  <c r="T258" i="2"/>
  <c r="R273" i="2"/>
  <c r="R272" i="2" s="1"/>
  <c r="R294" i="2"/>
  <c r="P303" i="2"/>
  <c r="BK351" i="2"/>
  <c r="J351" i="2" s="1"/>
  <c r="J74" i="2" s="1"/>
  <c r="BK88" i="3"/>
  <c r="J88" i="3"/>
  <c r="J61" i="3" s="1"/>
  <c r="T116" i="3"/>
  <c r="T154" i="3"/>
  <c r="BK176" i="3"/>
  <c r="J176" i="3" s="1"/>
  <c r="J65" i="3" s="1"/>
  <c r="P189" i="3"/>
  <c r="BK85" i="4"/>
  <c r="J85" i="4" s="1"/>
  <c r="J61" i="4" s="1"/>
  <c r="P85" i="4"/>
  <c r="P84" i="4" s="1"/>
  <c r="P83" i="4" s="1"/>
  <c r="AU57" i="1" s="1"/>
  <c r="R85" i="4"/>
  <c r="R84" i="4" s="1"/>
  <c r="R83" i="4" s="1"/>
  <c r="T85" i="4"/>
  <c r="T84" i="4"/>
  <c r="T83" i="4"/>
  <c r="BK141" i="2"/>
  <c r="J141" i="2"/>
  <c r="J63" i="2"/>
  <c r="BK269" i="2"/>
  <c r="J269" i="2" s="1"/>
  <c r="J68" i="2" s="1"/>
  <c r="BK92" i="4"/>
  <c r="J92" i="4" s="1"/>
  <c r="J62" i="4" s="1"/>
  <c r="BK96" i="4"/>
  <c r="J96" i="4"/>
  <c r="J63" i="4"/>
  <c r="J80" i="4"/>
  <c r="J77" i="4"/>
  <c r="E48" i="4"/>
  <c r="F55" i="4"/>
  <c r="BE97" i="4"/>
  <c r="BE89" i="4"/>
  <c r="BE86" i="4"/>
  <c r="BE93" i="4"/>
  <c r="BE95" i="3"/>
  <c r="BE108" i="3"/>
  <c r="J273" i="2"/>
  <c r="J70" i="2"/>
  <c r="BE149" i="3"/>
  <c r="BE168" i="3"/>
  <c r="J55" i="3"/>
  <c r="BE109" i="3"/>
  <c r="BE121" i="3"/>
  <c r="BE125" i="3"/>
  <c r="BE150" i="3"/>
  <c r="BE153" i="3"/>
  <c r="BE158" i="3"/>
  <c r="BE162" i="3"/>
  <c r="BE164" i="3"/>
  <c r="BE97" i="3"/>
  <c r="BE99" i="3"/>
  <c r="BE135" i="3"/>
  <c r="BE145" i="3"/>
  <c r="BE152" i="3"/>
  <c r="BE169" i="3"/>
  <c r="BE175" i="3"/>
  <c r="E48" i="3"/>
  <c r="BE91" i="3"/>
  <c r="BE155" i="3"/>
  <c r="F55" i="3"/>
  <c r="BE111" i="3"/>
  <c r="BE112" i="3"/>
  <c r="BE113" i="3"/>
  <c r="BE127" i="3"/>
  <c r="BE131" i="3"/>
  <c r="BE103" i="3"/>
  <c r="BE106" i="3"/>
  <c r="BE107" i="3"/>
  <c r="BE129" i="3"/>
  <c r="BE89" i="3"/>
  <c r="BE101" i="3"/>
  <c r="BE117" i="3"/>
  <c r="BE119" i="3"/>
  <c r="BE137" i="3"/>
  <c r="BE177" i="3"/>
  <c r="BE187" i="3"/>
  <c r="BE188" i="3"/>
  <c r="BE191" i="3"/>
  <c r="J80" i="3"/>
  <c r="BE105" i="3"/>
  <c r="BE141" i="3"/>
  <c r="BE144" i="3"/>
  <c r="BE146" i="3"/>
  <c r="BE161" i="3"/>
  <c r="BE170" i="3"/>
  <c r="BE178" i="3"/>
  <c r="BE195" i="3"/>
  <c r="BE115" i="3"/>
  <c r="BE133" i="3"/>
  <c r="BE142" i="3"/>
  <c r="BE147" i="3"/>
  <c r="BE160" i="3"/>
  <c r="BE140" i="3"/>
  <c r="BE148" i="3"/>
  <c r="BE166" i="3"/>
  <c r="BE179" i="3"/>
  <c r="BE180" i="3"/>
  <c r="BE181" i="3"/>
  <c r="BE182" i="3"/>
  <c r="BE190" i="3"/>
  <c r="BE194" i="3"/>
  <c r="BE196" i="3"/>
  <c r="BE197" i="3"/>
  <c r="BE201" i="3"/>
  <c r="BE93" i="3"/>
  <c r="BE114" i="3"/>
  <c r="BE123" i="3"/>
  <c r="BE139" i="3"/>
  <c r="BE143" i="3"/>
  <c r="BE171" i="3"/>
  <c r="BE174" i="3"/>
  <c r="BE183" i="3"/>
  <c r="BE192" i="3"/>
  <c r="BE193" i="3"/>
  <c r="BE198" i="3"/>
  <c r="BE202" i="3"/>
  <c r="BB55" i="1"/>
  <c r="E48" i="2"/>
  <c r="BE108" i="2"/>
  <c r="BE116" i="2"/>
  <c r="BE135" i="2"/>
  <c r="BE187" i="2"/>
  <c r="BE193" i="2"/>
  <c r="BE199" i="2"/>
  <c r="BE203" i="2"/>
  <c r="BC55" i="1"/>
  <c r="J52" i="2"/>
  <c r="J91" i="2"/>
  <c r="BE97" i="2"/>
  <c r="BE111" i="2"/>
  <c r="BE124" i="2"/>
  <c r="BE149" i="2"/>
  <c r="BE153" i="2"/>
  <c r="BE209" i="2"/>
  <c r="BE224" i="2"/>
  <c r="BE248" i="2"/>
  <c r="BE263" i="2"/>
  <c r="BE267" i="2"/>
  <c r="BE274" i="2"/>
  <c r="BE277" i="2"/>
  <c r="BE281" i="2"/>
  <c r="BE289" i="2"/>
  <c r="BE292" i="2"/>
  <c r="BE301" i="2"/>
  <c r="BE304" i="2"/>
  <c r="BE307" i="2"/>
  <c r="BE332" i="2"/>
  <c r="AW55" i="1"/>
  <c r="F55" i="2"/>
  <c r="BE103" i="2"/>
  <c r="BE127" i="2"/>
  <c r="BE130" i="2"/>
  <c r="BE142" i="2"/>
  <c r="BE156" i="2"/>
  <c r="BE166" i="2"/>
  <c r="BE182" i="2"/>
  <c r="BE215" i="2"/>
  <c r="BE218" i="2"/>
  <c r="BE221" i="2"/>
  <c r="BE261" i="2"/>
  <c r="BE285" i="2"/>
  <c r="BE298" i="2"/>
  <c r="BE310" i="2"/>
  <c r="BE313" i="2"/>
  <c r="BE317" i="2"/>
  <c r="BE320" i="2"/>
  <c r="BE355" i="2"/>
  <c r="BE119" i="2"/>
  <c r="BE138" i="2"/>
  <c r="BE146" i="2"/>
  <c r="BE159" i="2"/>
  <c r="BE196" i="2"/>
  <c r="BE232" i="2"/>
  <c r="BE245" i="2"/>
  <c r="BE254" i="2"/>
  <c r="BE270" i="2"/>
  <c r="BE295" i="2"/>
  <c r="BE323" i="2"/>
  <c r="BE326" i="2"/>
  <c r="BE329" i="2"/>
  <c r="BE339" i="2"/>
  <c r="BA55" i="1"/>
  <c r="BE100" i="2"/>
  <c r="BE161" i="2"/>
  <c r="BE171" i="2"/>
  <c r="BE177" i="2"/>
  <c r="BE190" i="2"/>
  <c r="BE206" i="2"/>
  <c r="BE212" i="2"/>
  <c r="BE229" i="2"/>
  <c r="BE237" i="2"/>
  <c r="BE242" i="2"/>
  <c r="BE251" i="2"/>
  <c r="BE259" i="2"/>
  <c r="BE336" i="2"/>
  <c r="BE342" i="2"/>
  <c r="BE345" i="2"/>
  <c r="BE349" i="2"/>
  <c r="BE352" i="2"/>
  <c r="BD55" i="1"/>
  <c r="F34" i="4"/>
  <c r="BA57" i="1" s="1"/>
  <c r="J34" i="3"/>
  <c r="AW56" i="1"/>
  <c r="F34" i="3"/>
  <c r="BA56" i="1" s="1"/>
  <c r="F37" i="4"/>
  <c r="BD57" i="1"/>
  <c r="F36" i="4"/>
  <c r="BC57" i="1"/>
  <c r="F37" i="3"/>
  <c r="BD56" i="1"/>
  <c r="F36" i="3"/>
  <c r="BC56" i="1" s="1"/>
  <c r="J34" i="4"/>
  <c r="AW57" i="1"/>
  <c r="F35" i="4"/>
  <c r="BB57" i="1"/>
  <c r="F35" i="3"/>
  <c r="BB56" i="1"/>
  <c r="R95" i="2" l="1"/>
  <c r="R94" i="2"/>
  <c r="T87" i="3"/>
  <c r="T86" i="3" s="1"/>
  <c r="BK272" i="2"/>
  <c r="J272" i="2"/>
  <c r="J69" i="2"/>
  <c r="P95" i="2"/>
  <c r="R87" i="3"/>
  <c r="R86" i="3"/>
  <c r="P87" i="3"/>
  <c r="P86" i="3"/>
  <c r="AU56" i="1" s="1"/>
  <c r="T272" i="2"/>
  <c r="T95" i="2"/>
  <c r="T94" i="2" s="1"/>
  <c r="P272" i="2"/>
  <c r="BK87" i="3"/>
  <c r="BK86" i="3"/>
  <c r="J86" i="3" s="1"/>
  <c r="BK95" i="2"/>
  <c r="BK94" i="2"/>
  <c r="J94" i="2" s="1"/>
  <c r="J30" i="2" s="1"/>
  <c r="AG55" i="1" s="1"/>
  <c r="BK84" i="4"/>
  <c r="J84" i="4" s="1"/>
  <c r="J60" i="4" s="1"/>
  <c r="J87" i="3"/>
  <c r="J60" i="3" s="1"/>
  <c r="F33" i="2"/>
  <c r="AZ55" i="1"/>
  <c r="J33" i="2"/>
  <c r="AV55" i="1" s="1"/>
  <c r="AT55" i="1" s="1"/>
  <c r="J33" i="3"/>
  <c r="AV56" i="1" s="1"/>
  <c r="AT56" i="1" s="1"/>
  <c r="F33" i="3"/>
  <c r="AZ56" i="1"/>
  <c r="BB54" i="1"/>
  <c r="W31" i="1"/>
  <c r="BC54" i="1"/>
  <c r="W32" i="1"/>
  <c r="J33" i="4"/>
  <c r="AV57" i="1" s="1"/>
  <c r="AT57" i="1" s="1"/>
  <c r="F33" i="4"/>
  <c r="AZ57" i="1" s="1"/>
  <c r="BA54" i="1"/>
  <c r="W30" i="1" s="1"/>
  <c r="BD54" i="1"/>
  <c r="W33" i="1" s="1"/>
  <c r="AN55" i="1" l="1"/>
  <c r="J59" i="3"/>
  <c r="J30" i="3"/>
  <c r="J39" i="3" s="1"/>
  <c r="P94" i="2"/>
  <c r="AU55" i="1" s="1"/>
  <c r="AU54" i="1" s="1"/>
  <c r="J95" i="2"/>
  <c r="J60" i="2"/>
  <c r="J59" i="2"/>
  <c r="BK83" i="4"/>
  <c r="J83" i="4"/>
  <c r="J59" i="4"/>
  <c r="J39" i="2"/>
  <c r="AW54" i="1"/>
  <c r="AK30" i="1"/>
  <c r="AZ54" i="1"/>
  <c r="W29" i="1"/>
  <c r="AX54" i="1"/>
  <c r="AY54" i="1"/>
  <c r="AG56" i="1" l="1"/>
  <c r="AN56" i="1" s="1"/>
  <c r="J30" i="4"/>
  <c r="AG57" i="1" s="1"/>
  <c r="AV54" i="1"/>
  <c r="AK29" i="1"/>
  <c r="AG54" i="1" l="1"/>
  <c r="AK26" i="1" s="1"/>
  <c r="AK35" i="1" s="1"/>
  <c r="J39" i="4"/>
  <c r="AN57" i="1"/>
  <c r="AT54" i="1"/>
  <c r="AN54" i="1" l="1"/>
</calcChain>
</file>

<file path=xl/sharedStrings.xml><?xml version="1.0" encoding="utf-8"?>
<sst xmlns="http://schemas.openxmlformats.org/spreadsheetml/2006/main" count="4748" uniqueCount="1056">
  <si>
    <t>Export Komplet</t>
  </si>
  <si>
    <t>VZ</t>
  </si>
  <si>
    <t>2.0</t>
  </si>
  <si>
    <t>ZAMOK</t>
  </si>
  <si>
    <t>False</t>
  </si>
  <si>
    <t>{ffdfcfba-a47c-45f7-9d83-052f6276c742}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</si>
  <si>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</si>
  <si>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</si>
  <si>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</si>
  <si>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</si>
  <si>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</si>
  <si>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</si>
  <si>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</si>
  <si>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</si>
  <si>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202511-02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</si>
  <si>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</si>
  <si>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</si>
  <si>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Obchodní akademie Chrudim - rekonstrukce kanalizace a vodovodu</t>
  </si>
  <si>
    <t>KSO:</t>
  </si>
  <si>
    <t>801 34</t>
  </si>
  <si>
    <t>CC-CZ:</t>
  </si>
  <si>
    <t>126311</t>
  </si>
  <si>
    <t>Místo:</t>
  </si>
  <si>
    <t>Tyršovo náměstí 250, 537 60 Chrudim</t>
  </si>
  <si>
    <t>Datum:</t>
  </si>
  <si>
    <t>31. 10. 2025</t>
  </si>
  <si>
    <t>CZ-CPV:</t>
  </si>
  <si>
    <t>45300000-0</t>
  </si>
  <si>
    <t>CZ-CPA:</t>
  </si>
  <si>
    <t>43.2</t>
  </si>
  <si>
    <t>Zadavatel:</t>
  </si>
  <si>
    <t>IČ:</t>
  </si>
  <si>
    <t/>
  </si>
  <si>
    <t>Pardubický kraj</t>
  </si>
  <si>
    <t>DIČ:</t>
  </si>
  <si>
    <t>Účastník:</t>
  </si>
  <si>
    <t>Vyplň údaj</t>
  </si>
  <si>
    <t>Projektant:</t>
  </si>
  <si>
    <t>TZB Komplet s.r.o.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</si>
  <si>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</si>
  <si>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</si>
  <si>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</si>
  <si>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</si>
  <si>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</si>
  <si>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</si>
  <si>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</si>
  <si>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</si>
  <si>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</si>
  <si>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</si>
  <si>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</si>
  <si>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</si>
  <si>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</si>
  <si>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</si>
  <si>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</si>
  <si>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</si>
  <si>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</si>
  <si>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</si>
  <si>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</si>
  <si>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</si>
  <si>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</si>
  <si>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</si>
  <si>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</si>
  <si>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</si>
  <si>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</si>
  <si>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</si>
  <si>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</si>
  <si>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</si>
  <si>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</si>
  <si>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</si>
  <si>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</si>
  <si>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</si>
  <si>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</si>
  <si>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</si>
  <si>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</si>
  <si>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</si>
  <si>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</si>
  <si>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</si>
  <si>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</si>
  <si>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</si>
  <si>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</si>
  <si>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</si>
  <si>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</si>
  <si>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</si>
  <si>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STA</t>
  </si>
  <si>
    <t>Stavební část</t>
  </si>
  <si>
    <t>1</t>
  </si>
  <si>
    <t>{d8d8b3df-2c98-4d2e-85a2-63535155b8ca}</t>
  </si>
  <si>
    <t>2</t>
  </si>
  <si>
    <t>ZTI</t>
  </si>
  <si>
    <t>Kanalizace a vodovod</t>
  </si>
  <si>
    <t>{7d7a43b7-213b-42d9-8b54-ae51ad3d7cb1}</t>
  </si>
  <si>
    <t>VRN</t>
  </si>
  <si>
    <t>Vedlejší rozpočtové náklady</t>
  </si>
  <si>
    <t>{3d7ee449-1214-420b-aa41-64d14912402d}</t>
  </si>
  <si>
    <t>KRYCÍ LIST SOUPISU PRACÍ</t>
  </si>
  <si>
    <t>Objekt:</t>
  </si>
  <si>
    <t>STA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</si>
  <si>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</si>
  <si>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</si>
  <si>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</si>
  <si>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</si>
  <si>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</si>
  <si>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</si>
  <si>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</si>
  <si>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</si>
  <si>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</si>
  <si>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</si>
  <si>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</si>
  <si>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</si>
  <si>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</si>
  <si>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</si>
  <si>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</si>
  <si>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763 - Konstrukce suché výstavby</t>
  </si>
  <si>
    <t xml:space="preserve">    771 - Podlahy z dlaždic</t>
  </si>
  <si>
    <t xml:space="preserve">    781 - Dokončovací práce - obklady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</si>
  <si>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</si>
  <si>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</si>
  <si>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</si>
  <si>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</si>
  <si>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</si>
  <si>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</si>
  <si>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</si>
  <si>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</si>
  <si>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</si>
  <si>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</si>
  <si>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</si>
  <si>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</si>
  <si>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</si>
  <si>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</si>
  <si>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</si>
  <si>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</si>
  <si>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</si>
  <si>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</si>
  <si>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</si>
  <si>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139711111</t>
  </si>
  <si>
    <t>Vykopávka v uzavřených prostorech ručně v hornině třídy těžitelnosti I skupiny 1 až 3</t>
  </si>
  <si>
    <t>m3</t>
  </si>
  <si>
    <t>4</t>
  </si>
  <si>
    <t>502252653</t>
  </si>
  <si>
    <t>Online PSC</t>
  </si>
  <si>
    <t>https://podminky.urs.cz/item/CS_URS_2025_02/139711111</t>
  </si>
  <si>
    <t>VV</t>
  </si>
  <si>
    <t>38*0,8*(1,8+0,8)/2 "1.PP pro vedení ležaté kanalizace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</si>
  <si>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</si>
  <si>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</si>
  <si>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2116955569</t>
  </si>
  <si>
    <t>https://podminky.urs.cz/item/CS_URS_2025_02/162211311</t>
  </si>
  <si>
    <t>39,52-23,56 "zemina k odvozu na skládku</t>
  </si>
  <si>
    <t>3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</si>
  <si>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</si>
  <si>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</si>
  <si>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-998727137</t>
  </si>
  <si>
    <t>https://podminky.urs.cz/item/CS_URS_2025_02/162211319</t>
  </si>
  <si>
    <t>P</t>
  </si>
  <si>
    <t>Poznámka k položce:_x000D_
do 100m</t>
  </si>
  <si>
    <t>15,96*9 'Přepočtené koeficientem množství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</si>
  <si>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</si>
  <si>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</si>
  <si>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-2048264652</t>
  </si>
  <si>
    <t>https://podminky.urs.cz/item/CS_URS_2025_02/162751117</t>
  </si>
  <si>
    <t>5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</si>
  <si>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</si>
  <si>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</si>
  <si>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1054351708</t>
  </si>
  <si>
    <t>https://podminky.urs.cz/item/CS_URS_2025_02/162751119</t>
  </si>
  <si>
    <t>Poznámka k položce:_x000D_
do 20km</t>
  </si>
  <si>
    <t>15,96*10 'Přepočtené koeficientem množství</t>
  </si>
  <si>
    <t>6</t>
  </si>
  <si>
    <t>167111101</t>
  </si>
  <si>
    <t>Nakládání, skládání a překládání neulehlého výkopku nebo sypaniny ručně nakládání, z hornin třídy těžitelnosti I, skupiny 1 až 3</t>
  </si>
  <si>
    <t>498470089</t>
  </si>
  <si>
    <t>https://podminky.urs.cz/item/CS_URS_2025_02/167111101</t>
  </si>
  <si>
    <t>7</t>
  </si>
  <si>
    <t>171201231</t>
  </si>
  <si>
    <t>Poplatek za uložení stavebního odpadu na recyklační skládce (skládkovné) zeminy a kamení zatříděného do Katalogu odpadů pod kódem 17 05 04</t>
  </si>
  <si>
    <t>t</t>
  </si>
  <si>
    <t>-1194875671</t>
  </si>
  <si>
    <t>https://podminky.urs.cz/item/CS_URS_2025_02/171201231</t>
  </si>
  <si>
    <t>Poznámka k položce:_x000D_
2t/m3</t>
  </si>
  <si>
    <t>15,96*2 'Přepočtené koeficientem množství</t>
  </si>
  <si>
    <t>8</t>
  </si>
  <si>
    <t>174111102</t>
  </si>
  <si>
    <t>Zásyp sypaninou z jakékoliv horniny ručně s uložením výkopku ve vrstvách se zhutněním v uzavřených prostorách s urovnáním povrchu zásypu</t>
  </si>
  <si>
    <t>1684677937</t>
  </si>
  <si>
    <t>https://podminky.urs.cz/item/CS_URS_2025_02/174111102</t>
  </si>
  <si>
    <t>38*0,8*((1,8+0,8)/2-0,1-0,3-0,125) "1.PP pro vedení ležaté kanalizace</t>
  </si>
  <si>
    <t>9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</si>
  <si>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</si>
  <si>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</si>
  <si>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-996060144</t>
  </si>
  <si>
    <t>https://podminky.urs.cz/item/CS_URS_2025_02/175111101</t>
  </si>
  <si>
    <t>38*(0,8*(0,3+0,125)-PI*0,125*0,125/4) "kanalizace</t>
  </si>
  <si>
    <t>10</t>
  </si>
  <si>
    <t>M</t>
  </si>
  <si>
    <t>58337331</t>
  </si>
  <si>
    <t>štěrkopísek frakce 0/22</t>
  </si>
  <si>
    <t>1667467984</t>
  </si>
  <si>
    <t>Poznámka k položce:_x000D_
1,6t/m3</t>
  </si>
  <si>
    <t>12,454*1,6 'Přepočtené koeficientem množství</t>
  </si>
  <si>
    <t>Zakládání</t>
  </si>
  <si>
    <t>11</t>
  </si>
  <si>
    <t>273321411</t>
  </si>
  <si>
    <t>Základy z betonu železového (bez výztuže) desky z betonu bez zvláštních nároků na prostředí tř. C 20/25</t>
  </si>
  <si>
    <t>-991148023</t>
  </si>
  <si>
    <t>https://podminky.urs.cz/item/CS_URS_2025_02/273321411</t>
  </si>
  <si>
    <t>38*0,8*0,15 "1.PP pro vedení ležaté kanalizace</t>
  </si>
  <si>
    <t>273362021</t>
  </si>
  <si>
    <t>Výztuž základů desek ze svařovaných sítí z drátů typu KARI</t>
  </si>
  <si>
    <t>811085016</t>
  </si>
  <si>
    <t>https://podminky.urs.cz/item/CS_URS_2025_02/273362021</t>
  </si>
  <si>
    <t>38*0,8*0,009 "1.PP pro vedení ležaté kanalizace</t>
  </si>
  <si>
    <t>Svislé a kompletní konstrukce</t>
  </si>
  <si>
    <t>13</t>
  </si>
  <si>
    <t>340236212</t>
  </si>
  <si>
    <t>Zazdívka otvorů v příčkách nebo stěnách cihlami pálenými plnými plochy přes 0,0225 m2 do 0,09 m2, tloušťky přes 100 mm</t>
  </si>
  <si>
    <t>kus</t>
  </si>
  <si>
    <t>-752736835</t>
  </si>
  <si>
    <t>https://podminky.urs.cz/item/CS_URS_2025_02/340236212</t>
  </si>
  <si>
    <t>4*2</t>
  </si>
  <si>
    <t>Vodorovné konstrukce</t>
  </si>
  <si>
    <t>14</t>
  </si>
  <si>
    <t>411235220</t>
  </si>
  <si>
    <t>Zazdívka otvorů v klenbách cihlami pálenými včetně bednění a odbednění plochy do 0,0225 m2, tl. přes 150 do 300 mm</t>
  </si>
  <si>
    <t>-1994924705</t>
  </si>
  <si>
    <t>https://podminky.urs.cz/item/CS_URS_2025_02/411235220</t>
  </si>
  <si>
    <t>18 "prostupy pro potrubí</t>
  </si>
  <si>
    <t>15</t>
  </si>
  <si>
    <t>451573111</t>
  </si>
  <si>
    <t>Lože pod potrubí, stoky a drobné objekty v otevřeném výkopu z písku a štěrkopísku do 22 mm</t>
  </si>
  <si>
    <t>1431335583</t>
  </si>
  <si>
    <t>https://podminky.urs.cz/item/CS_URS_2025_02/451573111</t>
  </si>
  <si>
    <t>38*0,8*0,1 "kanalizace</t>
  </si>
  <si>
    <t>Úpravy povrchů, podlahy a osazování výplní</t>
  </si>
  <si>
    <t>16</t>
  </si>
  <si>
    <t>611325221</t>
  </si>
  <si>
    <t>Vápenocementová omítka jednotlivých malých ploch štuková dvouvrstvá na stropech, plochy jednotlivě do 0,09 m2</t>
  </si>
  <si>
    <t>237026158</t>
  </si>
  <si>
    <t>https://podminky.urs.cz/item/CS_URS_2025_02/611325221</t>
  </si>
  <si>
    <t>18 "otvory v klenbách</t>
  </si>
  <si>
    <t>17</t>
  </si>
  <si>
    <t>612135101</t>
  </si>
  <si>
    <t>Hrubá výplň rýh maltou jakékoli šířky rýhy ve stěnách</t>
  </si>
  <si>
    <t>m2</t>
  </si>
  <si>
    <t>439253668</t>
  </si>
  <si>
    <t>https://podminky.urs.cz/item/CS_URS_2025_02/612135101</t>
  </si>
  <si>
    <t>109*0,07+137*0,1 "rýhy pro potrubí</t>
  </si>
  <si>
    <t>18</t>
  </si>
  <si>
    <t>6121351R1</t>
  </si>
  <si>
    <t>Hrubá výplň otvorů nebo kapes maltou ve stěnách, plochy jednotlivě do 0,025 m2</t>
  </si>
  <si>
    <t>-600048324</t>
  </si>
  <si>
    <t>17*2 "prostupy pro potrubí</t>
  </si>
  <si>
    <t>19</t>
  </si>
  <si>
    <t>612325111</t>
  </si>
  <si>
    <t>Vápenocementová omítka rýh hladká, ve stěnách, šířky rýhy do 150 mm</t>
  </si>
  <si>
    <t>1376980273</t>
  </si>
  <si>
    <t>https://podminky.urs.cz/item/CS_URS_2025_02/612325111</t>
  </si>
  <si>
    <t>Poznámka k položce:_x000D_
20% v místech obkladu</t>
  </si>
  <si>
    <t>21,33*0,2 'Přepočtené koeficientem množství</t>
  </si>
  <si>
    <t>20</t>
  </si>
  <si>
    <t>612325121</t>
  </si>
  <si>
    <t>Vápenocementová omítka rýh štuková dvouvrstvá ve stěnách, šířky rýhy do 150 mm</t>
  </si>
  <si>
    <t>-1295128671</t>
  </si>
  <si>
    <t>https://podminky.urs.cz/item/CS_URS_2025_02/612325121</t>
  </si>
  <si>
    <t>Poznámka k položce:_x000D_
80% v místech s omítkou</t>
  </si>
  <si>
    <t>21,33*0,8 'Přepočtené koeficientem množství</t>
  </si>
  <si>
    <t>612325221</t>
  </si>
  <si>
    <t>Vápenocementová omítka jednotlivých malých ploch štuková dvouvrstvá na stěnách, plochy jednotlivě do 0,09 m2</t>
  </si>
  <si>
    <t>263276388</t>
  </si>
  <si>
    <t>https://podminky.urs.cz/item/CS_URS_2025_02/612325221</t>
  </si>
  <si>
    <t>prostupy pro potrubí</t>
  </si>
  <si>
    <t>17*2</t>
  </si>
  <si>
    <t>Součet</t>
  </si>
  <si>
    <t>22</t>
  </si>
  <si>
    <t>619996117</t>
  </si>
  <si>
    <t>Ochrana stavebních konstrukcí a samostatných prvků včetně pozdějšího odstranění obedněním z OSB desek podlahy</t>
  </si>
  <si>
    <t>-1251976758</t>
  </si>
  <si>
    <t>https://podminky.urs.cz/item/CS_URS_2025_02/619996117</t>
  </si>
  <si>
    <t>38*2,5 "pro výkopek ležaté kanalizace</t>
  </si>
  <si>
    <t>25*3 "v místech bouracích a stavebních prací</t>
  </si>
  <si>
    <t>23</t>
  </si>
  <si>
    <t>619996147</t>
  </si>
  <si>
    <t>Ochrana stavebních konstrukcí a samostatných prvků včetně pozdějšího odstranění geotextilií zakrytím podlahy</t>
  </si>
  <si>
    <t>1390755870</t>
  </si>
  <si>
    <t>https://podminky.urs.cz/item/CS_URS_2025_02/619996147</t>
  </si>
  <si>
    <t>24</t>
  </si>
  <si>
    <t>6199961R1</t>
  </si>
  <si>
    <t>Protiprašné přepážky včetně pozdějšího odstranění z OSB desek svislých ploch</t>
  </si>
  <si>
    <t>2086497928</t>
  </si>
  <si>
    <t>Poznámka k položce:_x000D_
případné použití geotextílií</t>
  </si>
  <si>
    <t>30+40*3 "přepažovací konstrukce proti šíření prachu</t>
  </si>
  <si>
    <t>25</t>
  </si>
  <si>
    <t>631311125</t>
  </si>
  <si>
    <t>Mazanina z betonu prostého bez zvýšených nároků na prostředí tl. přes 80 do 120 mm tř. C 20/25</t>
  </si>
  <si>
    <t>225034828</t>
  </si>
  <si>
    <t>https://podminky.urs.cz/item/CS_URS_2025_02/631311125</t>
  </si>
  <si>
    <t>38*(0,8+0,15*2)*0,12 "1.PP pro vedení ležaté kanalizace</t>
  </si>
  <si>
    <t>26</t>
  </si>
  <si>
    <t>631319012</t>
  </si>
  <si>
    <t>Příplatek k cenám mazanin za úpravu povrchu mazaniny přehlazením, mazanina tl. přes 80 do 120 mm</t>
  </si>
  <si>
    <t>1102687343</t>
  </si>
  <si>
    <t>https://podminky.urs.cz/item/CS_URS_2025_02/631319012</t>
  </si>
  <si>
    <t>27</t>
  </si>
  <si>
    <t>631319173</t>
  </si>
  <si>
    <t>Příplatek k cenám mazanin za stržení povrchu spodní vrstvy mazaniny latí před vložením výztuže nebo pletiva pro tl. obou vrstev mazaniny přes 80 do 120 mm</t>
  </si>
  <si>
    <t>-1376473671</t>
  </si>
  <si>
    <t>https://podminky.urs.cz/item/CS_URS_2025_02/631319173</t>
  </si>
  <si>
    <t>28</t>
  </si>
  <si>
    <t>631362021</t>
  </si>
  <si>
    <t>Výztuž mazanin ze svařovaných sítí z drátů typu KARI</t>
  </si>
  <si>
    <t>-1507893895</t>
  </si>
  <si>
    <t>https://podminky.urs.cz/item/CS_URS_2025_02/631362021</t>
  </si>
  <si>
    <t>38*(0,8+0,15*2)*0,004 "1.PP pro vedení ležaté kanalizace</t>
  </si>
  <si>
    <t>Ostatní konstrukce a práce, bourání</t>
  </si>
  <si>
    <t>29</t>
  </si>
  <si>
    <t>949101111</t>
  </si>
  <si>
    <t>Lešení pomocné pracovní pro objekty pozemních staveb pro zatížení do 150 kg/m2, o výšce lešeňové podlahy do 1,9 m</t>
  </si>
  <si>
    <t>870465460</t>
  </si>
  <si>
    <t>https://podminky.urs.cz/item/CS_URS_2025_02/949101111</t>
  </si>
  <si>
    <t>50+40*3 "v místech stupacího potrubí</t>
  </si>
  <si>
    <t>30</t>
  </si>
  <si>
    <t>952901111</t>
  </si>
  <si>
    <t>Vyčištění budov nebo objektů před předáním do užívání budov bytové nebo občanské výstavby, světlé výšky podlaží do 4 m</t>
  </si>
  <si>
    <t>1958318554</t>
  </si>
  <si>
    <t>https://podminky.urs.cz/item/CS_URS_2025_02/952901111</t>
  </si>
  <si>
    <t>150+100+100+100 "v místech provádění rozvodu vody a kanalizace</t>
  </si>
  <si>
    <t>31</t>
  </si>
  <si>
    <t>961055111</t>
  </si>
  <si>
    <t>Bourání základů z betonu železového</t>
  </si>
  <si>
    <t>-49207205</t>
  </si>
  <si>
    <t>https://podminky.urs.cz/item/CS_URS_2025_02/961055111</t>
  </si>
  <si>
    <t>38*0,8*0,15 "základová deska, 1.PP pro vedení ležaté kanalizace</t>
  </si>
  <si>
    <t>32</t>
  </si>
  <si>
    <t>965042241</t>
  </si>
  <si>
    <t>Bourání mazanin betonových nebo z litého asfaltu tl. přes 100 mm, plochy přes 4 m2</t>
  </si>
  <si>
    <t>2009031046</t>
  </si>
  <si>
    <t>https://podminky.urs.cz/item/CS_URS_2025_02/965042241</t>
  </si>
  <si>
    <t>33</t>
  </si>
  <si>
    <t>965049112</t>
  </si>
  <si>
    <t>Bourání mazanin Příplatek k cenám za bourání mazanin betonových se svařovanou sítí, tl. přes 100 mm</t>
  </si>
  <si>
    <t>-1634979400</t>
  </si>
  <si>
    <t>https://podminky.urs.cz/item/CS_URS_2025_02/965049112</t>
  </si>
  <si>
    <t>34</t>
  </si>
  <si>
    <t>965081323</t>
  </si>
  <si>
    <t>Bourání podlah z dlaždic bez podkladního lože nebo mazaniny, s jakoukoliv výplní spár betonových, teracových nebo čedičových tl. do 25 mm, plochy přes 1 m2</t>
  </si>
  <si>
    <t>-1659690933</t>
  </si>
  <si>
    <t>https://podminky.urs.cz/item/CS_URS_2025_02/965081323</t>
  </si>
  <si>
    <t>38*(0,8+0,15*2) "1.PP pro vedení ležaté kanalizace</t>
  </si>
  <si>
    <t>35</t>
  </si>
  <si>
    <t>977151123</t>
  </si>
  <si>
    <t>Jádrové vrty diamantovými korunkami do stavebních materiálů (železobetonu, betonu, cihel, obkladů, dlažeb, kamene) průměru přes 130 do 150 mm</t>
  </si>
  <si>
    <t>m</t>
  </si>
  <si>
    <t>1841494618</t>
  </si>
  <si>
    <t>https://podminky.urs.cz/item/CS_URS_2025_02/977151123</t>
  </si>
  <si>
    <t>0,45*18 "otvory pro potrubí skrz klenby</t>
  </si>
  <si>
    <t>36</t>
  </si>
  <si>
    <t>971033231</t>
  </si>
  <si>
    <t>Vybourání otvorů ve zdivu základovém nebo nadzákladovém z cihel, tvárnic, příčkovek z cihel pálených na maltu vápennou nebo vápenocementovou plochy do 0,0225 m2, tl. do 150 mm</t>
  </si>
  <si>
    <t>-285366287</t>
  </si>
  <si>
    <t>https://podminky.urs.cz/item/CS_URS_2025_02/971033231</t>
  </si>
  <si>
    <t>3 "kanalizace</t>
  </si>
  <si>
    <t>5 "vodovod</t>
  </si>
  <si>
    <t>37</t>
  </si>
  <si>
    <t>971033241</t>
  </si>
  <si>
    <t>Vybourání otvorů ve zdivu základovém nebo nadzákladovém z cihel, tvárnic, příčkovek z cihel pálených na maltu vápennou nebo vápenocementovou plochy do 0,0225 m2, tl. do 300 mm</t>
  </si>
  <si>
    <t>310132476</t>
  </si>
  <si>
    <t>https://podminky.urs.cz/item/CS_URS_2025_02/971033241</t>
  </si>
  <si>
    <t>2 "kanalizace</t>
  </si>
  <si>
    <t>38</t>
  </si>
  <si>
    <t>971033261</t>
  </si>
  <si>
    <t>Vybourání otvorů ve zdivu základovém nebo nadzákladovém z cihel, tvárnic, příčkovek z cihel pálených na maltu vápennou nebo vápenocementovou plochy do 0,0225 m2, tl. do 600 mm</t>
  </si>
  <si>
    <t>-1722488777</t>
  </si>
  <si>
    <t>https://podminky.urs.cz/item/CS_URS_2025_02/971033261</t>
  </si>
  <si>
    <t>1 "kanalizace</t>
  </si>
  <si>
    <t>6 "vodovod</t>
  </si>
  <si>
    <t>39</t>
  </si>
  <si>
    <t>971033371</t>
  </si>
  <si>
    <t>Vybourání otvorů ve zdivu základovém nebo nadzákladovém z cihel, tvárnic, příčkovek z cihel pálených na maltu vápennou nebo vápenocementovou plochy do 0,09 m2, tl. do 750 mm</t>
  </si>
  <si>
    <t>338977426</t>
  </si>
  <si>
    <t>https://podminky.urs.cz/item/CS_URS_2025_02/971033371</t>
  </si>
  <si>
    <t>3 "vodovod</t>
  </si>
  <si>
    <t>40</t>
  </si>
  <si>
    <t>974031132</t>
  </si>
  <si>
    <t>Vysekání rýh ve zdivu cihelném na maltu vápennou nebo vápenocementovou do hl. 50 mm a šířky do 70 mm</t>
  </si>
  <si>
    <t>147690767</t>
  </si>
  <si>
    <t>https://podminky.urs.cz/item/CS_URS_2025_02/974031132</t>
  </si>
  <si>
    <t>1+5,6+7*10,1+1,1+5+14,2+11,4 "vodovod</t>
  </si>
  <si>
    <t>41</t>
  </si>
  <si>
    <t>974031142</t>
  </si>
  <si>
    <t>Vysekání rýh ve zdivu cihelném na maltu vápennou nebo vápenocementovou do hl. 70 mm a šířky do 70 mm</t>
  </si>
  <si>
    <t>849357894</t>
  </si>
  <si>
    <t>https://podminky.urs.cz/item/CS_URS_2025_02/974031142</t>
  </si>
  <si>
    <t>1+5,6+7*10,1+1,1+5+14,2+11,4+9+4*2,9+0,5+0,9+1,7+1,2+1,4+1,7 "kanalizace</t>
  </si>
  <si>
    <t>42</t>
  </si>
  <si>
    <t>977312113</t>
  </si>
  <si>
    <t>Řezání stávajících betonových mazanin s vyztužením hloubky přes 100 do 150 mm</t>
  </si>
  <si>
    <t>892106963</t>
  </si>
  <si>
    <t>https://podminky.urs.cz/item/CS_URS_2025_02/977312113</t>
  </si>
  <si>
    <t>(38*2+0,6*2)*2 "mazanina+zákaldová deska, 1.PP pro vedení ležaté kanalizace</t>
  </si>
  <si>
    <t>43</t>
  </si>
  <si>
    <t>985331212</t>
  </si>
  <si>
    <t>Dodatečné vlepování betonářské výztuže včetně vyvrtání a vyčištění otvoru chemickou maltou průměr výztuže 10 mm</t>
  </si>
  <si>
    <t>-1046267614</t>
  </si>
  <si>
    <t>https://podminky.urs.cz/item/CS_URS_2025_02/985331212</t>
  </si>
  <si>
    <t>(38/0,25*2+4*2)*0,15 "základová deska, 1.PP pro vedení ležaté kanalizace (trny á 25cm do hl. 15cm)</t>
  </si>
  <si>
    <t>44</t>
  </si>
  <si>
    <t>13021012</t>
  </si>
  <si>
    <t>tyč ocelová kruhová žebírková DIN 488 jakost B500B (10 505) výztuž do betonu D 10mm</t>
  </si>
  <si>
    <t>1837473787</t>
  </si>
  <si>
    <t>Poznámka k položce:_x000D_
0,617kg/m_x000D_
5% ztratné</t>
  </si>
  <si>
    <t>(38/0,25*2+4*2)*0,3*0,617*0,001 "základová deska, 1.PP pro vedení ležaté kanalizace (trny á 25cm do hl. 15cm)</t>
  </si>
  <si>
    <t>0,058*1,05 'Přepočtené koeficientem množství</t>
  </si>
  <si>
    <t>997</t>
  </si>
  <si>
    <t>Doprava suti a vybouraných hmot</t>
  </si>
  <si>
    <t>45</t>
  </si>
  <si>
    <t>997013213</t>
  </si>
  <si>
    <t>Vnitrostaveništní doprava suti a vybouraných hmot vodorovně do 50 m s naložením ručně pro budovy a haly výšky přes 9 do 12 m</t>
  </si>
  <si>
    <t>924323938</t>
  </si>
  <si>
    <t>https://podminky.urs.cz/item/CS_URS_2025_02/997013213</t>
  </si>
  <si>
    <t>46</t>
  </si>
  <si>
    <t>997013501</t>
  </si>
  <si>
    <t>Odvoz suti a vybouraných hmot na skládku nebo meziskládku se složením, na vzdálenost do 1 km</t>
  </si>
  <si>
    <t>-1025102972</t>
  </si>
  <si>
    <t>https://podminky.urs.cz/item/CS_URS_2025_02/997013501</t>
  </si>
  <si>
    <t>47</t>
  </si>
  <si>
    <t>997013509</t>
  </si>
  <si>
    <t>Odvoz suti a vybouraných hmot na skládku nebo meziskládku se složením, na vzdálenost Příplatek k ceně za každý další započatý 1 km přes 1 km</t>
  </si>
  <si>
    <t>-732177386</t>
  </si>
  <si>
    <t>https://podminky.urs.cz/item/CS_URS_2025_02/997013509</t>
  </si>
  <si>
    <t>37,2*19 'Přepočtené koeficientem množství</t>
  </si>
  <si>
    <t>48</t>
  </si>
  <si>
    <t>997013871</t>
  </si>
  <si>
    <t>Poplatek za uložení stavebního odpadu na recyklační skládce (skládkovné) směsného stavebního a demoličního zatříděného do Katalogu odpadů pod kódem 17 09 04</t>
  </si>
  <si>
    <t>-1787878496</t>
  </si>
  <si>
    <t>https://podminky.urs.cz/item/CS_URS_2025_02/997013871</t>
  </si>
  <si>
    <t>998</t>
  </si>
  <si>
    <t>Přesun hmot</t>
  </si>
  <si>
    <t>49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</si>
  <si>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</si>
  <si>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</si>
  <si>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468391664</t>
  </si>
  <si>
    <t>https://podminky.urs.cz/item/CS_URS_2025_02/998018001</t>
  </si>
  <si>
    <t>PSV</t>
  </si>
  <si>
    <t>Práce a dodávky PSV</t>
  </si>
  <si>
    <t>711</t>
  </si>
  <si>
    <t>Izolace proti vodě, vlhkosti a plynům</t>
  </si>
  <si>
    <t>50</t>
  </si>
  <si>
    <t>711111001</t>
  </si>
  <si>
    <t>Provedení izolace proti zemní vlhkosti natěradly a tmely za studena na ploše vodorovné V jednonásobným nátěrem penetračním</t>
  </si>
  <si>
    <t>186611744</t>
  </si>
  <si>
    <t>https://podminky.urs.cz/item/CS_URS_2025_02/711111001</t>
  </si>
  <si>
    <t>51</t>
  </si>
  <si>
    <t>11163153</t>
  </si>
  <si>
    <t>emulze asfaltová penetrační</t>
  </si>
  <si>
    <t>litr</t>
  </si>
  <si>
    <t>161139793</t>
  </si>
  <si>
    <t>Poznámka k položce:_x000D_
0,3l/m2</t>
  </si>
  <si>
    <t>41,8*0,3 'Přepočtené koeficientem množství</t>
  </si>
  <si>
    <t>52</t>
  </si>
  <si>
    <t>711141559</t>
  </si>
  <si>
    <t>Provedení izolace proti zemní vlhkosti pásy přitavením NAIP na ploše vodorovné V</t>
  </si>
  <si>
    <t>-488412756</t>
  </si>
  <si>
    <t>https://podminky.urs.cz/item/CS_URS_2025_02/711141559</t>
  </si>
  <si>
    <t>Poznámka k položce:_x000D_
na okrajích připojení ke stávající hydroizolaci</t>
  </si>
  <si>
    <t>53</t>
  </si>
  <si>
    <t>62853004</t>
  </si>
  <si>
    <t>pás asfaltový natavitelný modifikovaný SBS s vložkou ze skleněné tkaniny a spalitelnou PE fólií nebo jemnozrnným minerálním posypem na horním povrchu tl 4,0mm</t>
  </si>
  <si>
    <t>-1668975304</t>
  </si>
  <si>
    <t>Poznámka k položce:_x000D_
ztratné 20%</t>
  </si>
  <si>
    <t>41,8*1,2 'Přepočtené koeficientem množství</t>
  </si>
  <si>
    <t>54</t>
  </si>
  <si>
    <t>711141811</t>
  </si>
  <si>
    <t>Odstranění izolace proti vodě, vlhkosti a plynům z přitavených pásů NAIP z plochy vodorovné V jednovrstvé</t>
  </si>
  <si>
    <t>362468879</t>
  </si>
  <si>
    <t>https://podminky.urs.cz/item/CS_URS_2025_02/711141811</t>
  </si>
  <si>
    <t>38*0,8 "1.PP pro vedení ležaté kanalizace</t>
  </si>
  <si>
    <t>55</t>
  </si>
  <si>
    <t>998711121</t>
  </si>
  <si>
    <t>Přesun hmot pro izolace proti vodě, vlhkosti a plynům stanovený z hmotnosti přesunovaného materiálu vodorovná dopravní vzdálenost do 50 m ruční (bez užití mechanizace) v objektech výšky do 6 m</t>
  </si>
  <si>
    <t>240030176</t>
  </si>
  <si>
    <t>https://podminky.urs.cz/item/CS_URS_2025_02/998711121</t>
  </si>
  <si>
    <t>763</t>
  </si>
  <si>
    <t>Konstrukce suché výstavby</t>
  </si>
  <si>
    <t>56</t>
  </si>
  <si>
    <t>763121811</t>
  </si>
  <si>
    <t>Demontáž předsazených nebo šachtových stěn ze sádrokartonových desek s nosnou konstrukcí z ocelových profilů jednoduchých, opláštění jednoduché</t>
  </si>
  <si>
    <t>-1448896075</t>
  </si>
  <si>
    <t>https://podminky.urs.cz/item/CS_URS_2025_02/763121811</t>
  </si>
  <si>
    <t>2*(3*0,25*2,85) "kanalizace, zákryt stoupacího potrubí, kancelář školníka</t>
  </si>
  <si>
    <t>57</t>
  </si>
  <si>
    <t>763164641</t>
  </si>
  <si>
    <t>Obklad konstrukcí sádrokartonovými deskami včetně ochranných úhelníků ve tvaru U rozvinuté šíře přes 0,6 do 1,2 m, opláštěný deskou impregnovanou H2, tl. 12,5 mm</t>
  </si>
  <si>
    <t>-1145060822</t>
  </si>
  <si>
    <t>https://podminky.urs.cz/item/CS_URS_2025_02/763164641</t>
  </si>
  <si>
    <t>58</t>
  </si>
  <si>
    <t>998763331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</si>
  <si>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do 6 m</t>
  </si>
  <si>
    <t>1370578990</t>
  </si>
  <si>
    <t>https://podminky.urs.cz/item/CS_URS_2025_02/998763331</t>
  </si>
  <si>
    <t>771</t>
  </si>
  <si>
    <t>Podlahy z dlaždic</t>
  </si>
  <si>
    <t>59</t>
  </si>
  <si>
    <t>771111011</t>
  </si>
  <si>
    <t>Příprava podkladu před provedením dlažby vysátí podlah</t>
  </si>
  <si>
    <t>1855040177</t>
  </si>
  <si>
    <t>https://podminky.urs.cz/item/CS_URS_2025_02/771111011</t>
  </si>
  <si>
    <t>60</t>
  </si>
  <si>
    <t>771121011</t>
  </si>
  <si>
    <t>Příprava podkladu před provedením dlažby nátěr penetrační na podlahu</t>
  </si>
  <si>
    <t>-1210456100</t>
  </si>
  <si>
    <t>https://podminky.urs.cz/item/CS_URS_2025_02/771121011</t>
  </si>
  <si>
    <t>61</t>
  </si>
  <si>
    <t>771554113</t>
  </si>
  <si>
    <t>Montáž podlah z dlaždic teracových lepených flexibilním lepidlem přes 9 do 12 ks/ m2</t>
  </si>
  <si>
    <t>1825671784</t>
  </si>
  <si>
    <t>https://podminky.urs.cz/item/CS_URS_2025_02/771554113</t>
  </si>
  <si>
    <t>62</t>
  </si>
  <si>
    <t>5924747R</t>
  </si>
  <si>
    <t>dlaždice teracová broušená 300x300x25mm</t>
  </si>
  <si>
    <t>-319672088</t>
  </si>
  <si>
    <t>Poznámka k položce:_x000D_
ztratné 10%</t>
  </si>
  <si>
    <t>41,8*1,1 'Přepočtené koeficientem množství</t>
  </si>
  <si>
    <t>63</t>
  </si>
  <si>
    <t>998771121</t>
  </si>
  <si>
    <t>Přesun hmot pro podlahy z dlaždic stanovený z hmotnosti přesunovaného materiálu vodorovná dopravní vzdálenost do 50 m ruční (bez užití mechanizace) v objektech výšky do 6 m</t>
  </si>
  <si>
    <t>1665403062</t>
  </si>
  <si>
    <t>https://podminky.urs.cz/item/CS_URS_2025_02/998771121</t>
  </si>
  <si>
    <t>781</t>
  </si>
  <si>
    <t>Dokončovací práce - obklady</t>
  </si>
  <si>
    <t>64</t>
  </si>
  <si>
    <t>781121011</t>
  </si>
  <si>
    <t>Příprava podkladu před provedením obkladu nátěr penetrační na stěnu</t>
  </si>
  <si>
    <t>-945452187</t>
  </si>
  <si>
    <t>https://podminky.urs.cz/item/CS_URS_2025_02/781121011</t>
  </si>
  <si>
    <t>20*2,5 "obklad za umyvadly</t>
  </si>
  <si>
    <t>65</t>
  </si>
  <si>
    <t>781131112</t>
  </si>
  <si>
    <t>Izolace stěny pod obklad izolace nátěrem nebo stěrkou ve dvou vrstvách</t>
  </si>
  <si>
    <t>-186624222</t>
  </si>
  <si>
    <t>https://podminky.urs.cz/item/CS_URS_2025_02/781131112</t>
  </si>
  <si>
    <t>20*0,5 "obklad za umyvadly</t>
  </si>
  <si>
    <t>66</t>
  </si>
  <si>
    <t>781151031</t>
  </si>
  <si>
    <t>Příprava podkladu před provedením obkladu celoplošné vyrovnání podkladu stěrkou, tloušťky 3 mm</t>
  </si>
  <si>
    <t>-1014073303</t>
  </si>
  <si>
    <t>https://podminky.urs.cz/item/CS_URS_2025_02/781151031</t>
  </si>
  <si>
    <t>67</t>
  </si>
  <si>
    <t>781472216</t>
  </si>
  <si>
    <t>Montáž keramických obkladů stěn lepených cementovým flexibilním lepidlem hladkých přes 9 do 12 ks/m2</t>
  </si>
  <si>
    <t>1067732017</t>
  </si>
  <si>
    <t>https://podminky.urs.cz/item/CS_URS_2025_02/781472216</t>
  </si>
  <si>
    <t>68</t>
  </si>
  <si>
    <t>59761790</t>
  </si>
  <si>
    <t>obklad keramický nemrazuvzdorný povrch hladký/lesklý tl do 10mm přes 9 do 12ks/m2</t>
  </si>
  <si>
    <t>1736544336</t>
  </si>
  <si>
    <t>50*1,1 'Přepočtené koeficientem množství</t>
  </si>
  <si>
    <t>69</t>
  </si>
  <si>
    <t>781472291</t>
  </si>
  <si>
    <t>Montáž keramických obkladů stěn lepených cementovým flexibilním lepidlem Příplatek k cenám za plochu do 10 m2 jednotlivě</t>
  </si>
  <si>
    <t>-267130471</t>
  </si>
  <si>
    <t>https://podminky.urs.cz/item/CS_URS_2025_02/781472291</t>
  </si>
  <si>
    <t>70</t>
  </si>
  <si>
    <t>781473810</t>
  </si>
  <si>
    <t>Demontáž obkladů z dlaždic keramických lepených</t>
  </si>
  <si>
    <t>384183975</t>
  </si>
  <si>
    <t>https://podminky.urs.cz/item/CS_URS_2025_02/781473810</t>
  </si>
  <si>
    <t>71</t>
  </si>
  <si>
    <t>781492251</t>
  </si>
  <si>
    <t>Obklad - dokončující práce montáž profilu lepeného flexibilním cementovým lepidlem ukončovacího</t>
  </si>
  <si>
    <t>-229807408</t>
  </si>
  <si>
    <t>https://podminky.urs.cz/item/CS_URS_2025_02/781492251</t>
  </si>
  <si>
    <t>20*4,5 "obklad za umyvadly</t>
  </si>
  <si>
    <t>72</t>
  </si>
  <si>
    <t>19416008</t>
  </si>
  <si>
    <t>lišta ukončovací hliníková 10mm</t>
  </si>
  <si>
    <t>-740575286</t>
  </si>
  <si>
    <t>Poznámka k položce:_x000D_
ztratné 5%</t>
  </si>
  <si>
    <t>90*1,05 'Přepočtené koeficientem množství</t>
  </si>
  <si>
    <t>73</t>
  </si>
  <si>
    <t>998781122</t>
  </si>
  <si>
    <t>Přesun hmot pro obklady keramické stanovený z hmotnosti přesunovaného materiálu vodorovná dopravní vzdálenost do 50 m ruční (bez užití mechanizace) v objektech výšky přes 6 do 12 m</t>
  </si>
  <si>
    <t>790470911</t>
  </si>
  <si>
    <t>https://podminky.urs.cz/item/CS_URS_2025_02/998781122</t>
  </si>
  <si>
    <t>784</t>
  </si>
  <si>
    <t>Dokončovací práce - malby a tapety</t>
  </si>
  <si>
    <t>74</t>
  </si>
  <si>
    <t>784181101</t>
  </si>
  <si>
    <t>Penetrace podkladu jednonásobná základní akrylátová bezbarvá v místnostech výšky do 3,80 m</t>
  </si>
  <si>
    <t>-558900609</t>
  </si>
  <si>
    <t>https://podminky.urs.cz/item/CS_URS_2025_02/784181101</t>
  </si>
  <si>
    <t>300+250*3 "zasažené prostory</t>
  </si>
  <si>
    <t>75</t>
  </si>
  <si>
    <t>784221101</t>
  </si>
  <si>
    <t>Malby z malířských směsí otěruvzdorných za sucha dvojnásobné, bílé za sucha otěruvzdorné dobře v místnostech výšky do 3,80 m</t>
  </si>
  <si>
    <t>-1010511573</t>
  </si>
  <si>
    <t>https://podminky.urs.cz/item/CS_URS_2025_02/784221101</t>
  </si>
  <si>
    <t>ZTI - Kanalizace a vodovod</t>
  </si>
  <si>
    <t xml:space="preserve">    721 - Vnitřní kanalizace</t>
  </si>
  <si>
    <t xml:space="preserve">    722 - Vnitřní vodovod</t>
  </si>
  <si>
    <t xml:space="preserve">    725 - Zařizovací předměty</t>
  </si>
  <si>
    <t xml:space="preserve">    721-DMTŽ - Kanalizace - demontáže</t>
  </si>
  <si>
    <t xml:space="preserve">    722-DMTŽ - Demontáž vnitřního vodovodu</t>
  </si>
  <si>
    <t xml:space="preserve">    725-DMTŽ - Demontáž zařizovacích předmětů</t>
  </si>
  <si>
    <t>721</t>
  </si>
  <si>
    <t>Vnitřní kanalizace</t>
  </si>
  <si>
    <t>721176102</t>
  </si>
  <si>
    <t>Potrubí HT připojovací D 40 x 1,8 mm</t>
  </si>
  <si>
    <t>(6,8+7,5+9,4+13,3)*1,05</t>
  </si>
  <si>
    <t>721176103</t>
  </si>
  <si>
    <t>Potrubí HT připojovací D 50 x 1,8 mm</t>
  </si>
  <si>
    <t>(2,5+2,5)*1,05</t>
  </si>
  <si>
    <t>721176113</t>
  </si>
  <si>
    <t>Potrubí HT odpadní svislé D 50 x 1,8 mm</t>
  </si>
  <si>
    <t>(12,5*4+3,5+5,5+10*2+0,8+0,9+1,1+1,3+1,6+0,8)*1,05</t>
  </si>
  <si>
    <t>721176115</t>
  </si>
  <si>
    <t>Potrubí HT odpadní svislé D 110 x 2,7 mm</t>
  </si>
  <si>
    <t>1*1,05</t>
  </si>
  <si>
    <t>721176222</t>
  </si>
  <si>
    <t>Potrubí KG svodné (ležaté) v zemi D 110 x 3,2 mm</t>
  </si>
  <si>
    <t>(19,5+4,6+1,9+2+0,9+2,6)*1,05</t>
  </si>
  <si>
    <t>721176223</t>
  </si>
  <si>
    <t>Potrubí KG svodné (ležaté) v zemi D 125 x 3,2 mm</t>
  </si>
  <si>
    <t>(5,9+3,2+0,9)*1,05</t>
  </si>
  <si>
    <t>721177134</t>
  </si>
  <si>
    <t>Potrubí odhlučněné ležaté zavěšené, D 75 x 2,6 mm</t>
  </si>
  <si>
    <t>(33,5+1+0,5)*1,05</t>
  </si>
  <si>
    <t>721177135</t>
  </si>
  <si>
    <t>Potrubí odhlučněné ležaté zavěšené, D 110 x 3,4 mm</t>
  </si>
  <si>
    <t>9,5*1,05</t>
  </si>
  <si>
    <t>721194104</t>
  </si>
  <si>
    <t>Vyvedení odpadních výpustek, D 40 x 1,8 mm</t>
  </si>
  <si>
    <t>721194105</t>
  </si>
  <si>
    <t>Vyvedení odpadních výpustek, D 50 x 1,8 mm</t>
  </si>
  <si>
    <t>721194109</t>
  </si>
  <si>
    <t>Vyvedení odpadních výpustek, D 110 x 2,3 mm</t>
  </si>
  <si>
    <t>721273150</t>
  </si>
  <si>
    <t>Podomítkový kanalizační přivětrávací ventil, D 50/75/110 mm</t>
  </si>
  <si>
    <t>2028951041</t>
  </si>
  <si>
    <t>721290111</t>
  </si>
  <si>
    <t>Zkouška těsnosti kanalizace vodou DN 125, pouze ležatá kanalizace</t>
  </si>
  <si>
    <t>31,5+10</t>
  </si>
  <si>
    <t>721140915</t>
  </si>
  <si>
    <t>Provedení opravy vnitřní kanalizace, propojení dosavadního potrubí, DN 100</t>
  </si>
  <si>
    <t>721140916</t>
  </si>
  <si>
    <t>Provedení opravy vnitřní kanalizace, potrubí litinové, propojení dosavadního potrubí, DN 125 mm</t>
  </si>
  <si>
    <t>892855111</t>
  </si>
  <si>
    <t>Kontrola kanalizace TV kamerou do 15 m</t>
  </si>
  <si>
    <t>úsek</t>
  </si>
  <si>
    <t>721110916</t>
  </si>
  <si>
    <t>Provedení opravy vnitřní kanalizace do DN 125 mm, vyvložkování potrubí procházejí stěnou budovy</t>
  </si>
  <si>
    <t>998721102</t>
  </si>
  <si>
    <t>Přesun hmot pro vnitřní kanalizaci, výšky do 12 m</t>
  </si>
  <si>
    <t>722</t>
  </si>
  <si>
    <t>Vnitřní vodovod</t>
  </si>
  <si>
    <t>722172711</t>
  </si>
  <si>
    <t>Potrubí plastové PP-R bez zednických výpomocí, D 20 x 2,3 mm</t>
  </si>
  <si>
    <t>91*1,09</t>
  </si>
  <si>
    <t>722172712</t>
  </si>
  <si>
    <t>Potrubí plastové PP-R bez zednických výpomocí, D 25 x 2,5 mm</t>
  </si>
  <si>
    <t>89*1,09</t>
  </si>
  <si>
    <t>722172713</t>
  </si>
  <si>
    <t>Potrubí plastové PP-R bez zednických výpomocí, D 32 x 3,0 mm</t>
  </si>
  <si>
    <t>10*1,09</t>
  </si>
  <si>
    <t>722172714</t>
  </si>
  <si>
    <t>Potrubí plastové PP-R bez zednických výpomocí, D 40 x 3,7 mm</t>
  </si>
  <si>
    <t>76</t>
  </si>
  <si>
    <t>34*1,09</t>
  </si>
  <si>
    <t>722172715</t>
  </si>
  <si>
    <t>Potrubí plastové PP-R bez zednických výpomocí, D 50 x 4,6 mm</t>
  </si>
  <si>
    <t>78</t>
  </si>
  <si>
    <t>14*1,09</t>
  </si>
  <si>
    <t>722181211</t>
  </si>
  <si>
    <t>Izolace návleková tl. stěny 6 mm, vnitřní průměr 20 mm</t>
  </si>
  <si>
    <t>80</t>
  </si>
  <si>
    <t>91*1,03</t>
  </si>
  <si>
    <t>722181212</t>
  </si>
  <si>
    <t>Izolace návleková tl. stěny 6 mm, vnitřní průměr 25 mm</t>
  </si>
  <si>
    <t>82</t>
  </si>
  <si>
    <t>89*1,03</t>
  </si>
  <si>
    <t>722181213</t>
  </si>
  <si>
    <t>Izolace návleková tl. stěny 6 mm, vnitřní průměr 32 mm</t>
  </si>
  <si>
    <t>84</t>
  </si>
  <si>
    <t>10*1,03</t>
  </si>
  <si>
    <t>722181214</t>
  </si>
  <si>
    <t>Izolace návleková tl. stěny 6 mm, vnitřní průměr 40 mm</t>
  </si>
  <si>
    <t>86</t>
  </si>
  <si>
    <t>34*1,03</t>
  </si>
  <si>
    <t>722181215</t>
  </si>
  <si>
    <t>Izolace návleková tl. stěny 9 mm, vnitřní průměr 50 mm</t>
  </si>
  <si>
    <t>88</t>
  </si>
  <si>
    <t>14*1,03</t>
  </si>
  <si>
    <t>721152303</t>
  </si>
  <si>
    <t>Nosný žlábek pro potrubí do D 50 mm</t>
  </si>
  <si>
    <t>90</t>
  </si>
  <si>
    <t>25+40+10</t>
  </si>
  <si>
    <t>721152304</t>
  </si>
  <si>
    <t>Nosný žlábek pro potrubí do D 56 mm</t>
  </si>
  <si>
    <t>92</t>
  </si>
  <si>
    <t>721152306</t>
  </si>
  <si>
    <t>Nosný žlábek pro potrubí do D 75 mm</t>
  </si>
  <si>
    <t>94</t>
  </si>
  <si>
    <t>722190401</t>
  </si>
  <si>
    <t>Vyvedení a upevnění výpustek DN 15</t>
  </si>
  <si>
    <t>96</t>
  </si>
  <si>
    <t>722220111</t>
  </si>
  <si>
    <t>Nástěnka pro výtokový ventil G 1/2</t>
  </si>
  <si>
    <t>98</t>
  </si>
  <si>
    <t>725810402</t>
  </si>
  <si>
    <t>Ventil rohový bez přípoj. trubičky G 1/2</t>
  </si>
  <si>
    <t>soubor</t>
  </si>
  <si>
    <t>100</t>
  </si>
  <si>
    <t>722237122</t>
  </si>
  <si>
    <t>Kohout vodovodní, kulový, 2x vnitřní závit DN 20 mm, mosaz</t>
  </si>
  <si>
    <t>102</t>
  </si>
  <si>
    <t>722237123</t>
  </si>
  <si>
    <t>Kohout vodovodní, kulový, 2x vnitřní závit DN 25 mm, mosaz</t>
  </si>
  <si>
    <t>104</t>
  </si>
  <si>
    <t>722223131</t>
  </si>
  <si>
    <t>Kohout vodovodní, kulový, vypouštěcí, komplet DN 15 mm</t>
  </si>
  <si>
    <t>106</t>
  </si>
  <si>
    <t>725814125</t>
  </si>
  <si>
    <t>Ventil DN 20 x 3/4", s přípojkou na hadici</t>
  </si>
  <si>
    <t>108</t>
  </si>
  <si>
    <t>734421150</t>
  </si>
  <si>
    <t>Tlakoměr deformační 0-1 MPa D 100</t>
  </si>
  <si>
    <t>110</t>
  </si>
  <si>
    <t>733171140</t>
  </si>
  <si>
    <t>Napojení na stávající plastové potrubí</t>
  </si>
  <si>
    <t>112</t>
  </si>
  <si>
    <t>722290234</t>
  </si>
  <si>
    <t>Proplach a dezinfekce vodovod.potrubí</t>
  </si>
  <si>
    <t>114</t>
  </si>
  <si>
    <t>91+89+10+34+14</t>
  </si>
  <si>
    <t>722280108</t>
  </si>
  <si>
    <t>Tlaková zkouška vodovodního potrubí DN 50</t>
  </si>
  <si>
    <t>116</t>
  </si>
  <si>
    <t>998722102</t>
  </si>
  <si>
    <t>Přesun hmot pro vnitřní vodovod, výšky do 12 m</t>
  </si>
  <si>
    <t>118</t>
  </si>
  <si>
    <t>725</t>
  </si>
  <si>
    <t>Zařizovací předměty</t>
  </si>
  <si>
    <t>725017123</t>
  </si>
  <si>
    <t>Umyvadlo na šrouby keramické š=60 cm, bílé, včetně zápachové uzávěrky, click clack ventilu</t>
  </si>
  <si>
    <t>120</t>
  </si>
  <si>
    <t>Poznámka k položce:_x000D_
rozměr umyvadla 60x44 cm</t>
  </si>
  <si>
    <t>20 "viz Technická zpráva</t>
  </si>
  <si>
    <t>725823111</t>
  </si>
  <si>
    <t>Baterie umyvadlová stoján. ruční, bez otvír.odpadu, páková s otočným ramínkem délky 165mm, pouze studená voda</t>
  </si>
  <si>
    <t>122</t>
  </si>
  <si>
    <t>20 "viz technická zpráva</t>
  </si>
  <si>
    <t>72599R01</t>
  </si>
  <si>
    <t>Hadička z nerez vlnovce s ochranný opláštěním DN15, 30 cm, koncovky napoj vod bater na roh vent D+M</t>
  </si>
  <si>
    <t>124</t>
  </si>
  <si>
    <t>725980113</t>
  </si>
  <si>
    <t>Dvířka z plastu 300 x 300 mm</t>
  </si>
  <si>
    <t>126</t>
  </si>
  <si>
    <t>998725102</t>
  </si>
  <si>
    <t>Přesun hmot pro zařizovací předměty, výšky do 12 m</t>
  </si>
  <si>
    <t>128</t>
  </si>
  <si>
    <t>721-DMTŽ</t>
  </si>
  <si>
    <t>Kanalizace - demontáže</t>
  </si>
  <si>
    <t>721140802</t>
  </si>
  <si>
    <t>Demontáž potrubí litinového DN 100</t>
  </si>
  <si>
    <t>138</t>
  </si>
  <si>
    <t>85,5+1+35+9,5</t>
  </si>
  <si>
    <t>721171803</t>
  </si>
  <si>
    <t>Demontáž potrubí z PVC do D 75 mm</t>
  </si>
  <si>
    <t>140</t>
  </si>
  <si>
    <t>37+5</t>
  </si>
  <si>
    <t>721290822</t>
  </si>
  <si>
    <t>Přesun vybouraných hmot, vnitřní kanalizace, v objektech výšky přes 6 - 12 m</t>
  </si>
  <si>
    <t>142</t>
  </si>
  <si>
    <t>979088212</t>
  </si>
  <si>
    <t>Nakládání suti na dopr.prostředky</t>
  </si>
  <si>
    <t>144</t>
  </si>
  <si>
    <t>979081111</t>
  </si>
  <si>
    <t>Odvoz suti a vybour. hmot na skládku do 1 km</t>
  </si>
  <si>
    <t>146</t>
  </si>
  <si>
    <t>979081121</t>
  </si>
  <si>
    <t>Příplatek k odvozu za každý další 1 km</t>
  </si>
  <si>
    <t>148</t>
  </si>
  <si>
    <t>2,04272*10</t>
  </si>
  <si>
    <t>979093111</t>
  </si>
  <si>
    <t>Uložení suti na skládku bez zhutnění</t>
  </si>
  <si>
    <t>150</t>
  </si>
  <si>
    <t>979990111</t>
  </si>
  <si>
    <t>Poplatek za uložení suti - stavební keramika, skupina odpadu 170103</t>
  </si>
  <si>
    <t>152</t>
  </si>
  <si>
    <t>722-DMTŽ</t>
  </si>
  <si>
    <t>Demontáž vnitřního vodovodu</t>
  </si>
  <si>
    <t>722130801</t>
  </si>
  <si>
    <t>Demontáž potrubí ocelových závitových, DN 25 mm</t>
  </si>
  <si>
    <t>154</t>
  </si>
  <si>
    <t>722170804</t>
  </si>
  <si>
    <t>Demontáž rozvodů vody z plastů do D 63 mm</t>
  </si>
  <si>
    <t>156</t>
  </si>
  <si>
    <t>722220861</t>
  </si>
  <si>
    <t>Demontáž armatur s dvěma závity G 3/4</t>
  </si>
  <si>
    <t>158</t>
  </si>
  <si>
    <t>722290822</t>
  </si>
  <si>
    <t>Přesun vybouraných hmot - vodovody, H 6 - 12 m</t>
  </si>
  <si>
    <t>160</t>
  </si>
  <si>
    <t>979088212.1</t>
  </si>
  <si>
    <t>Nakládání suti na dopr.prostředky-zvlášt.zakl.obj.</t>
  </si>
  <si>
    <t>162</t>
  </si>
  <si>
    <t>164</t>
  </si>
  <si>
    <t>166</t>
  </si>
  <si>
    <t>0,4245*19</t>
  </si>
  <si>
    <t>168</t>
  </si>
  <si>
    <t>979990191</t>
  </si>
  <si>
    <t>Poplatek za uložení suti - plastové výrobky, skupina odpadu 170203</t>
  </si>
  <si>
    <t>170</t>
  </si>
  <si>
    <t>725-DMTŽ</t>
  </si>
  <si>
    <t>Demontáž zařizovacích předmětů</t>
  </si>
  <si>
    <t>725114912</t>
  </si>
  <si>
    <t>Zpětná montáž klozetové mísy a sedátka</t>
  </si>
  <si>
    <t>172</t>
  </si>
  <si>
    <t>725210821</t>
  </si>
  <si>
    <t>Demontáž umyvadel bez výtokových armatur</t>
  </si>
  <si>
    <t>174</t>
  </si>
  <si>
    <t>725210911</t>
  </si>
  <si>
    <t>Demontáž a zpětná montáž umyvadla bez výtokových armtur</t>
  </si>
  <si>
    <t>176</t>
  </si>
  <si>
    <t>725310919</t>
  </si>
  <si>
    <t>Zpětná montáž dřezu nerez 1dílného</t>
  </si>
  <si>
    <t>178</t>
  </si>
  <si>
    <t>725820801</t>
  </si>
  <si>
    <t>Demontáž baterie nástěnné do G 3/4</t>
  </si>
  <si>
    <t>180</t>
  </si>
  <si>
    <t>725590812</t>
  </si>
  <si>
    <t>Přesun vybouraných hmot, zařizovací předměty H 12 m</t>
  </si>
  <si>
    <t>182</t>
  </si>
  <si>
    <t>184</t>
  </si>
  <si>
    <t>186</t>
  </si>
  <si>
    <t>188</t>
  </si>
  <si>
    <t>0,4204*19</t>
  </si>
  <si>
    <t>190</t>
  </si>
  <si>
    <t>192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</si>
  <si>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</si>
  <si>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</si>
  <si>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</si>
  <si>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</si>
  <si>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VRN1</t>
  </si>
  <si>
    <t>Průzkumné, zeměměřičské a projektové práce</t>
  </si>
  <si>
    <t>011503000</t>
  </si>
  <si>
    <t>Stavební průzkum</t>
  </si>
  <si>
    <t>kpl</t>
  </si>
  <si>
    <t>1024</t>
  </si>
  <si>
    <t>-1834181936</t>
  </si>
  <si>
    <t>https://podminky.urs.cz/item/CS_URS_2025_02/011503000</t>
  </si>
  <si>
    <t>Poznámka k položce:_x000D_
prověření konstrukcí před bouráním např. klenby, větší otvory a průrazy</t>
  </si>
  <si>
    <t>013254000</t>
  </si>
  <si>
    <t>Dokumentace skutečného provedení stavby</t>
  </si>
  <si>
    <t>-451222436</t>
  </si>
  <si>
    <t>https://podminky.urs.cz/item/CS_URS_2025_02/013254000</t>
  </si>
  <si>
    <t>Poznámka k položce:_x000D_
tužkou od zhotovitele, DSPS projektanta</t>
  </si>
  <si>
    <t>VRN3</t>
  </si>
  <si>
    <t>Zařízení staveniště</t>
  </si>
  <si>
    <t>030001000</t>
  </si>
  <si>
    <t>1166217611</t>
  </si>
  <si>
    <t>https://podminky.urs.cz/item/CS_URS_2025_02/030001000</t>
  </si>
  <si>
    <t>Poznámka k položce:_x000D_
spotřeba médií, zabezpečení stavby, skladování materiálu, průběžný úklid, provizorní komunikace</t>
  </si>
  <si>
    <t>VRN4</t>
  </si>
  <si>
    <t>Inženýrská činnost</t>
  </si>
  <si>
    <t>045002000</t>
  </si>
  <si>
    <t>Kompletační a koordinační činnost</t>
  </si>
  <si>
    <t>946327596</t>
  </si>
  <si>
    <t>https://podminky.urs.cz/item/CS_URS_2025_02/045002000</t>
  </si>
  <si>
    <t>Poznámka k položce:_x000D_
technická pomoc, součinnost pro subdodavatele, doklady k zabudovaným materiálům, vzorkování, organizace kontrolních dnů, zázemí pro TDS, objednatele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</si>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</sst>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charset val="238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charset val="238"/>
    </font>
    <font>
      <sz val="9"/>
      <name val="Trebuchet MS"/>
      <family val="2"/>
      <charset val="238"/>
    </font>
    <font>
      <sz val="8"/>
      <name val="Arial CE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36" fillId="0" borderId="0" xfId="0" applyFont="1" applyAlignment="1">
      <alignment vertical="center" wrapText="1"/>
    </xf>
    <xf numFmtId="0" fontId="37" fillId="0" borderId="23" xfId="0" applyFont="1" applyBorder="1" applyAlignment="1">
      <alignment horizontal="center" vertical="center"/>
    </xf>
    <xf numFmtId="49" fontId="37" fillId="0" borderId="23" xfId="0" applyNumberFormat="1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center" vertical="center" wrapText="1"/>
    </xf>
    <xf numFmtId="167" fontId="37" fillId="0" borderId="23" xfId="0" applyNumberFormat="1" applyFont="1" applyBorder="1" applyAlignment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>
      <alignment vertical="center"/>
    </xf>
    <xf numFmtId="0" fontId="38" fillId="0" borderId="23" xfId="0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166" fontId="22" fillId="0" borderId="22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9" fillId="0" borderId="1" xfId="0" applyFont="1" applyBorder="1" applyAlignment="1">
      <alignment vertical="top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49" fontId="49" fillId="0" borderId="1" xfId="0" applyNumberFormat="1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2/411235220" TargetMode="External"/><Relationship Id="rId18" Type="http://schemas.openxmlformats.org/officeDocument/2006/relationships/hyperlink" Target="https://podminky.urs.cz/item/CS_URS_2025_02/612325121" TargetMode="External"/><Relationship Id="rId26" Type="http://schemas.openxmlformats.org/officeDocument/2006/relationships/hyperlink" Target="https://podminky.urs.cz/item/CS_URS_2025_02/949101111" TargetMode="External"/><Relationship Id="rId39" Type="http://schemas.openxmlformats.org/officeDocument/2006/relationships/hyperlink" Target="https://podminky.urs.cz/item/CS_URS_2025_02/977312113" TargetMode="External"/><Relationship Id="rId21" Type="http://schemas.openxmlformats.org/officeDocument/2006/relationships/hyperlink" Target="https://podminky.urs.cz/item/CS_URS_2025_02/619996147" TargetMode="External"/><Relationship Id="rId34" Type="http://schemas.openxmlformats.org/officeDocument/2006/relationships/hyperlink" Target="https://podminky.urs.cz/item/CS_URS_2025_02/971033241" TargetMode="External"/><Relationship Id="rId42" Type="http://schemas.openxmlformats.org/officeDocument/2006/relationships/hyperlink" Target="https://podminky.urs.cz/item/CS_URS_2025_02/997013501" TargetMode="External"/><Relationship Id="rId47" Type="http://schemas.openxmlformats.org/officeDocument/2006/relationships/hyperlink" Target="https://podminky.urs.cz/item/CS_URS_2025_02/711141559" TargetMode="External"/><Relationship Id="rId50" Type="http://schemas.openxmlformats.org/officeDocument/2006/relationships/hyperlink" Target="https://podminky.urs.cz/item/CS_URS_2025_02/763121811" TargetMode="External"/><Relationship Id="rId55" Type="http://schemas.openxmlformats.org/officeDocument/2006/relationships/hyperlink" Target="https://podminky.urs.cz/item/CS_URS_2025_02/771554113" TargetMode="External"/><Relationship Id="rId63" Type="http://schemas.openxmlformats.org/officeDocument/2006/relationships/hyperlink" Target="https://podminky.urs.cz/item/CS_URS_2025_02/781492251" TargetMode="External"/><Relationship Id="rId7" Type="http://schemas.openxmlformats.org/officeDocument/2006/relationships/hyperlink" Target="https://podminky.urs.cz/item/CS_URS_2025_02/171201231" TargetMode="External"/><Relationship Id="rId2" Type="http://schemas.openxmlformats.org/officeDocument/2006/relationships/hyperlink" Target="https://podminky.urs.cz/item/CS_URS_2025_02/162211311" TargetMode="External"/><Relationship Id="rId16" Type="http://schemas.openxmlformats.org/officeDocument/2006/relationships/hyperlink" Target="https://podminky.urs.cz/item/CS_URS_2025_02/612135101" TargetMode="External"/><Relationship Id="rId29" Type="http://schemas.openxmlformats.org/officeDocument/2006/relationships/hyperlink" Target="https://podminky.urs.cz/item/CS_URS_2025_02/965042241" TargetMode="External"/><Relationship Id="rId1" Type="http://schemas.openxmlformats.org/officeDocument/2006/relationships/hyperlink" Target="https://podminky.urs.cz/item/CS_URS_2025_02/139711111" TargetMode="External"/><Relationship Id="rId6" Type="http://schemas.openxmlformats.org/officeDocument/2006/relationships/hyperlink" Target="https://podminky.urs.cz/item/CS_URS_2025_02/167111101" TargetMode="External"/><Relationship Id="rId11" Type="http://schemas.openxmlformats.org/officeDocument/2006/relationships/hyperlink" Target="https://podminky.urs.cz/item/CS_URS_2025_02/273362021" TargetMode="External"/><Relationship Id="rId24" Type="http://schemas.openxmlformats.org/officeDocument/2006/relationships/hyperlink" Target="https://podminky.urs.cz/item/CS_URS_2025_02/631319173" TargetMode="External"/><Relationship Id="rId32" Type="http://schemas.openxmlformats.org/officeDocument/2006/relationships/hyperlink" Target="https://podminky.urs.cz/item/CS_URS_2025_02/977151123" TargetMode="External"/><Relationship Id="rId37" Type="http://schemas.openxmlformats.org/officeDocument/2006/relationships/hyperlink" Target="https://podminky.urs.cz/item/CS_URS_2025_02/974031132" TargetMode="External"/><Relationship Id="rId40" Type="http://schemas.openxmlformats.org/officeDocument/2006/relationships/hyperlink" Target="https://podminky.urs.cz/item/CS_URS_2025_02/985331212" TargetMode="External"/><Relationship Id="rId45" Type="http://schemas.openxmlformats.org/officeDocument/2006/relationships/hyperlink" Target="https://podminky.urs.cz/item/CS_URS_2025_02/998018001" TargetMode="External"/><Relationship Id="rId53" Type="http://schemas.openxmlformats.org/officeDocument/2006/relationships/hyperlink" Target="https://podminky.urs.cz/item/CS_URS_2025_02/771111011" TargetMode="External"/><Relationship Id="rId58" Type="http://schemas.openxmlformats.org/officeDocument/2006/relationships/hyperlink" Target="https://podminky.urs.cz/item/CS_URS_2025_02/781131112" TargetMode="External"/><Relationship Id="rId66" Type="http://schemas.openxmlformats.org/officeDocument/2006/relationships/hyperlink" Target="https://podminky.urs.cz/item/CS_URS_2025_02/784221101" TargetMode="External"/><Relationship Id="rId5" Type="http://schemas.openxmlformats.org/officeDocument/2006/relationships/hyperlink" Target="https://podminky.urs.cz/item/CS_URS_2025_02/162751119" TargetMode="External"/><Relationship Id="rId15" Type="http://schemas.openxmlformats.org/officeDocument/2006/relationships/hyperlink" Target="https://podminky.urs.cz/item/CS_URS_2025_02/611325221" TargetMode="External"/><Relationship Id="rId23" Type="http://schemas.openxmlformats.org/officeDocument/2006/relationships/hyperlink" Target="https://podminky.urs.cz/item/CS_URS_2025_02/631319012" TargetMode="External"/><Relationship Id="rId28" Type="http://schemas.openxmlformats.org/officeDocument/2006/relationships/hyperlink" Target="https://podminky.urs.cz/item/CS_URS_2025_02/961055111" TargetMode="External"/><Relationship Id="rId36" Type="http://schemas.openxmlformats.org/officeDocument/2006/relationships/hyperlink" Target="https://podminky.urs.cz/item/CS_URS_2025_02/971033371" TargetMode="External"/><Relationship Id="rId49" Type="http://schemas.openxmlformats.org/officeDocument/2006/relationships/hyperlink" Target="https://podminky.urs.cz/item/CS_URS_2025_02/998711121" TargetMode="External"/><Relationship Id="rId57" Type="http://schemas.openxmlformats.org/officeDocument/2006/relationships/hyperlink" Target="https://podminky.urs.cz/item/CS_URS_2025_02/781121011" TargetMode="External"/><Relationship Id="rId61" Type="http://schemas.openxmlformats.org/officeDocument/2006/relationships/hyperlink" Target="https://podminky.urs.cz/item/CS_URS_2025_02/781472291" TargetMode="External"/><Relationship Id="rId10" Type="http://schemas.openxmlformats.org/officeDocument/2006/relationships/hyperlink" Target="https://podminky.urs.cz/item/CS_URS_2025_02/273321411" TargetMode="External"/><Relationship Id="rId19" Type="http://schemas.openxmlformats.org/officeDocument/2006/relationships/hyperlink" Target="https://podminky.urs.cz/item/CS_URS_2025_02/612325221" TargetMode="External"/><Relationship Id="rId31" Type="http://schemas.openxmlformats.org/officeDocument/2006/relationships/hyperlink" Target="https://podminky.urs.cz/item/CS_URS_2025_02/965081323" TargetMode="External"/><Relationship Id="rId44" Type="http://schemas.openxmlformats.org/officeDocument/2006/relationships/hyperlink" Target="https://podminky.urs.cz/item/CS_URS_2025_02/997013871" TargetMode="External"/><Relationship Id="rId52" Type="http://schemas.openxmlformats.org/officeDocument/2006/relationships/hyperlink" Target="https://podminky.urs.cz/item/CS_URS_2025_02/998763331" TargetMode="External"/><Relationship Id="rId60" Type="http://schemas.openxmlformats.org/officeDocument/2006/relationships/hyperlink" Target="https://podminky.urs.cz/item/CS_URS_2025_02/781472216" TargetMode="External"/><Relationship Id="rId65" Type="http://schemas.openxmlformats.org/officeDocument/2006/relationships/hyperlink" Target="https://podminky.urs.cz/item/CS_URS_2025_02/784181101" TargetMode="External"/><Relationship Id="rId4" Type="http://schemas.openxmlformats.org/officeDocument/2006/relationships/hyperlink" Target="https://podminky.urs.cz/item/CS_URS_2025_02/162751117" TargetMode="External"/><Relationship Id="rId9" Type="http://schemas.openxmlformats.org/officeDocument/2006/relationships/hyperlink" Target="https://podminky.urs.cz/item/CS_URS_2025_02/175111101" TargetMode="External"/><Relationship Id="rId14" Type="http://schemas.openxmlformats.org/officeDocument/2006/relationships/hyperlink" Target="https://podminky.urs.cz/item/CS_URS_2025_02/451573111" TargetMode="External"/><Relationship Id="rId22" Type="http://schemas.openxmlformats.org/officeDocument/2006/relationships/hyperlink" Target="https://podminky.urs.cz/item/CS_URS_2025_02/631311125" TargetMode="External"/><Relationship Id="rId27" Type="http://schemas.openxmlformats.org/officeDocument/2006/relationships/hyperlink" Target="https://podminky.urs.cz/item/CS_URS_2025_02/952901111" TargetMode="External"/><Relationship Id="rId30" Type="http://schemas.openxmlformats.org/officeDocument/2006/relationships/hyperlink" Target="https://podminky.urs.cz/item/CS_URS_2025_02/965049112" TargetMode="External"/><Relationship Id="rId35" Type="http://schemas.openxmlformats.org/officeDocument/2006/relationships/hyperlink" Target="https://podminky.urs.cz/item/CS_URS_2025_02/971033261" TargetMode="External"/><Relationship Id="rId43" Type="http://schemas.openxmlformats.org/officeDocument/2006/relationships/hyperlink" Target="https://podminky.urs.cz/item/CS_URS_2025_02/997013509" TargetMode="External"/><Relationship Id="rId48" Type="http://schemas.openxmlformats.org/officeDocument/2006/relationships/hyperlink" Target="https://podminky.urs.cz/item/CS_URS_2025_02/711141811" TargetMode="External"/><Relationship Id="rId56" Type="http://schemas.openxmlformats.org/officeDocument/2006/relationships/hyperlink" Target="https://podminky.urs.cz/item/CS_URS_2025_02/998771121" TargetMode="External"/><Relationship Id="rId64" Type="http://schemas.openxmlformats.org/officeDocument/2006/relationships/hyperlink" Target="https://podminky.urs.cz/item/CS_URS_2025_02/998781122" TargetMode="External"/><Relationship Id="rId8" Type="http://schemas.openxmlformats.org/officeDocument/2006/relationships/hyperlink" Target="https://podminky.urs.cz/item/CS_URS_2025_02/174111102" TargetMode="External"/><Relationship Id="rId51" Type="http://schemas.openxmlformats.org/officeDocument/2006/relationships/hyperlink" Target="https://podminky.urs.cz/item/CS_URS_2025_02/763164641" TargetMode="External"/><Relationship Id="rId3" Type="http://schemas.openxmlformats.org/officeDocument/2006/relationships/hyperlink" Target="https://podminky.urs.cz/item/CS_URS_2025_02/162211319" TargetMode="External"/><Relationship Id="rId12" Type="http://schemas.openxmlformats.org/officeDocument/2006/relationships/hyperlink" Target="https://podminky.urs.cz/item/CS_URS_2025_02/340236212" TargetMode="External"/><Relationship Id="rId17" Type="http://schemas.openxmlformats.org/officeDocument/2006/relationships/hyperlink" Target="https://podminky.urs.cz/item/CS_URS_2025_02/612325111" TargetMode="External"/><Relationship Id="rId25" Type="http://schemas.openxmlformats.org/officeDocument/2006/relationships/hyperlink" Target="https://podminky.urs.cz/item/CS_URS_2025_02/631362021" TargetMode="External"/><Relationship Id="rId33" Type="http://schemas.openxmlformats.org/officeDocument/2006/relationships/hyperlink" Target="https://podminky.urs.cz/item/CS_URS_2025_02/971033231" TargetMode="External"/><Relationship Id="rId38" Type="http://schemas.openxmlformats.org/officeDocument/2006/relationships/hyperlink" Target="https://podminky.urs.cz/item/CS_URS_2025_02/974031142" TargetMode="External"/><Relationship Id="rId46" Type="http://schemas.openxmlformats.org/officeDocument/2006/relationships/hyperlink" Target="https://podminky.urs.cz/item/CS_URS_2025_02/711111001" TargetMode="External"/><Relationship Id="rId59" Type="http://schemas.openxmlformats.org/officeDocument/2006/relationships/hyperlink" Target="https://podminky.urs.cz/item/CS_URS_2025_02/781151031" TargetMode="External"/><Relationship Id="rId67" Type="http://schemas.openxmlformats.org/officeDocument/2006/relationships/drawing" Target="../drawings/drawing2.xml"/><Relationship Id="rId20" Type="http://schemas.openxmlformats.org/officeDocument/2006/relationships/hyperlink" Target="https://podminky.urs.cz/item/CS_URS_2025_02/619996117" TargetMode="External"/><Relationship Id="rId41" Type="http://schemas.openxmlformats.org/officeDocument/2006/relationships/hyperlink" Target="https://podminky.urs.cz/item/CS_URS_2025_02/997013213" TargetMode="External"/><Relationship Id="rId54" Type="http://schemas.openxmlformats.org/officeDocument/2006/relationships/hyperlink" Target="https://podminky.urs.cz/item/CS_URS_2025_02/771121011" TargetMode="External"/><Relationship Id="rId62" Type="http://schemas.openxmlformats.org/officeDocument/2006/relationships/hyperlink" Target="https://podminky.urs.cz/item/CS_URS_2025_02/78147381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030001000" TargetMode="External"/><Relationship Id="rId2" Type="http://schemas.openxmlformats.org/officeDocument/2006/relationships/hyperlink" Target="https://podminky.urs.cz/item/CS_URS_2025_02/013254000" TargetMode="External"/><Relationship Id="rId1" Type="http://schemas.openxmlformats.org/officeDocument/2006/relationships/hyperlink" Target="https://podminky.urs.cz/item/CS_URS_2025_02/011503000" TargetMode="External"/><Relationship Id="rId5" Type="http://schemas.openxmlformats.org/officeDocument/2006/relationships/drawing" Target="../drawings/drawing4.xml"/><Relationship Id="rId4" Type="http://schemas.openxmlformats.org/officeDocument/2006/relationships/hyperlink" Target="https://podminky.urs.cz/item/CS_URS_2025_02/04500200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"/>
  <sheetViews>
    <sheetView showGridLines="0" tabSelected="1" workbookViewId="0"/>
  </sheetViews>
  <sheetFormatPr defaultRowHeight="1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 x14ac:dyDescent="0.2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 x14ac:dyDescent="0.2">
      <c r="AR2" s="279"/>
      <c r="AS2" s="279"/>
      <c r="AT2" s="279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S2" s="17" t="s">
        <v>6</v>
      </c>
      <c r="BT2" s="17" t="s">
        <v>7</v>
      </c>
    </row>
    <row r="3" spans="1:74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 x14ac:dyDescent="0.2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 x14ac:dyDescent="0.2">
      <c r="B5" s="20"/>
      <c r="D5" s="24" t="s">
        <v>13</v>
      </c>
      <c r="K5" s="278" t="s">
        <v>14</v>
      </c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R5" s="20"/>
      <c r="BE5" s="275" t="s">
        <v>15</v>
      </c>
      <c r="BS5" s="17" t="s">
        <v>6</v>
      </c>
    </row>
    <row r="6" spans="1:74" ht="36.950000000000003" customHeight="1" x14ac:dyDescent="0.2">
      <c r="B6" s="20"/>
      <c r="D6" s="26" t="s">
        <v>16</v>
      </c>
      <c r="K6" s="280" t="s">
        <v>17</v>
      </c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R6" s="20"/>
      <c r="BE6" s="276"/>
      <c r="BS6" s="17" t="s">
        <v>6</v>
      </c>
    </row>
    <row r="7" spans="1:74" ht="12" customHeight="1" x14ac:dyDescent="0.2">
      <c r="B7" s="20"/>
      <c r="D7" s="27" t="s">
        <v>18</v>
      </c>
      <c r="K7" s="25" t="s">
        <v>19</v>
      </c>
      <c r="AK7" s="27" t="s">
        <v>20</v>
      </c>
      <c r="AN7" s="25" t="s">
        <v>21</v>
      </c>
      <c r="AR7" s="20"/>
      <c r="BE7" s="276"/>
      <c r="BS7" s="17" t="s">
        <v>6</v>
      </c>
    </row>
    <row r="8" spans="1:74" ht="12" customHeight="1" x14ac:dyDescent="0.2">
      <c r="B8" s="20"/>
      <c r="D8" s="27" t="s">
        <v>22</v>
      </c>
      <c r="K8" s="25" t="s">
        <v>23</v>
      </c>
      <c r="AK8" s="27" t="s">
        <v>24</v>
      </c>
      <c r="AN8" s="28" t="s">
        <v>25</v>
      </c>
      <c r="AR8" s="20"/>
      <c r="BE8" s="276"/>
      <c r="BS8" s="17" t="s">
        <v>6</v>
      </c>
    </row>
    <row r="9" spans="1:74" ht="29.25" customHeight="1" x14ac:dyDescent="0.2">
      <c r="B9" s="20"/>
      <c r="D9" s="24" t="s">
        <v>26</v>
      </c>
      <c r="K9" s="29" t="s">
        <v>27</v>
      </c>
      <c r="AK9" s="24" t="s">
        <v>28</v>
      </c>
      <c r="AN9" s="29" t="s">
        <v>29</v>
      </c>
      <c r="AR9" s="20"/>
      <c r="BE9" s="276"/>
      <c r="BS9" s="17" t="s">
        <v>6</v>
      </c>
    </row>
    <row r="10" spans="1:74" ht="12" customHeight="1" x14ac:dyDescent="0.2">
      <c r="B10" s="20"/>
      <c r="D10" s="27" t="s">
        <v>30</v>
      </c>
      <c r="AK10" s="27" t="s">
        <v>31</v>
      </c>
      <c r="AN10" s="25" t="s">
        <v>32</v>
      </c>
      <c r="AR10" s="20"/>
      <c r="BE10" s="276"/>
      <c r="BS10" s="17" t="s">
        <v>6</v>
      </c>
    </row>
    <row r="11" spans="1:74" ht="18.399999999999999" customHeight="1" x14ac:dyDescent="0.2">
      <c r="B11" s="20"/>
      <c r="E11" s="25" t="s">
        <v>33</v>
      </c>
      <c r="AK11" s="27" t="s">
        <v>34</v>
      </c>
      <c r="AN11" s="25" t="s">
        <v>32</v>
      </c>
      <c r="AR11" s="20"/>
      <c r="BE11" s="276"/>
      <c r="BS11" s="17" t="s">
        <v>6</v>
      </c>
    </row>
    <row r="12" spans="1:74" ht="6.95" customHeight="1" x14ac:dyDescent="0.2">
      <c r="B12" s="20"/>
      <c r="AR12" s="20"/>
      <c r="BE12" s="276"/>
      <c r="BS12" s="17" t="s">
        <v>6</v>
      </c>
    </row>
    <row r="13" spans="1:74" ht="12" customHeight="1" x14ac:dyDescent="0.2">
      <c r="B13" s="20"/>
      <c r="D13" s="27" t="s">
        <v>35</v>
      </c>
      <c r="AK13" s="27" t="s">
        <v>31</v>
      </c>
      <c r="AN13" s="30" t="s">
        <v>36</v>
      </c>
      <c r="AR13" s="20"/>
      <c r="BE13" s="276"/>
      <c r="BS13" s="17" t="s">
        <v>6</v>
      </c>
    </row>
    <row r="14" spans="1:74" ht="12.75" x14ac:dyDescent="0.2">
      <c r="B14" s="20"/>
      <c r="E14" s="281" t="s">
        <v>36</v>
      </c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7" t="s">
        <v>34</v>
      </c>
      <c r="AN14" s="30" t="s">
        <v>36</v>
      </c>
      <c r="AR14" s="20"/>
      <c r="BE14" s="276"/>
      <c r="BS14" s="17" t="s">
        <v>6</v>
      </c>
    </row>
    <row r="15" spans="1:74" ht="6.95" customHeight="1" x14ac:dyDescent="0.2">
      <c r="B15" s="20"/>
      <c r="AR15" s="20"/>
      <c r="BE15" s="276"/>
      <c r="BS15" s="17" t="s">
        <v>4</v>
      </c>
    </row>
    <row r="16" spans="1:74" ht="12" customHeight="1" x14ac:dyDescent="0.2">
      <c r="B16" s="20"/>
      <c r="D16" s="27" t="s">
        <v>37</v>
      </c>
      <c r="AK16" s="27" t="s">
        <v>31</v>
      </c>
      <c r="AN16" s="25" t="s">
        <v>32</v>
      </c>
      <c r="AR16" s="20"/>
      <c r="BE16" s="276"/>
      <c r="BS16" s="17" t="s">
        <v>4</v>
      </c>
    </row>
    <row r="17" spans="2:71" ht="18.399999999999999" customHeight="1" x14ac:dyDescent="0.2">
      <c r="B17" s="20"/>
      <c r="E17" s="25" t="s">
        <v>38</v>
      </c>
      <c r="AK17" s="27" t="s">
        <v>34</v>
      </c>
      <c r="AN17" s="25" t="s">
        <v>32</v>
      </c>
      <c r="AR17" s="20"/>
      <c r="BE17" s="276"/>
      <c r="BS17" s="17" t="s">
        <v>39</v>
      </c>
    </row>
    <row r="18" spans="2:71" ht="6.95" customHeight="1" x14ac:dyDescent="0.2">
      <c r="B18" s="20"/>
      <c r="AR18" s="20"/>
      <c r="BE18" s="276"/>
      <c r="BS18" s="17" t="s">
        <v>6</v>
      </c>
    </row>
    <row r="19" spans="2:71" ht="12" customHeight="1" x14ac:dyDescent="0.2">
      <c r="B19" s="20"/>
      <c r="D19" s="27" t="s">
        <v>40</v>
      </c>
      <c r="AK19" s="27" t="s">
        <v>31</v>
      </c>
      <c r="AN19" s="25" t="s">
        <v>32</v>
      </c>
      <c r="AR19" s="20"/>
      <c r="BE19" s="276"/>
      <c r="BS19" s="17" t="s">
        <v>6</v>
      </c>
    </row>
    <row r="20" spans="2:71" ht="18.399999999999999" customHeight="1" x14ac:dyDescent="0.2">
      <c r="B20" s="20"/>
      <c r="E20" s="25" t="s">
        <v>41</v>
      </c>
      <c r="AK20" s="27" t="s">
        <v>34</v>
      </c>
      <c r="AN20" s="25" t="s">
        <v>32</v>
      </c>
      <c r="AR20" s="20"/>
      <c r="BE20" s="276"/>
      <c r="BS20" s="17" t="s">
        <v>4</v>
      </c>
    </row>
    <row r="21" spans="2:71" ht="6.95" customHeight="1" x14ac:dyDescent="0.2">
      <c r="B21" s="20"/>
      <c r="AR21" s="20"/>
      <c r="BE21" s="276"/>
    </row>
    <row r="22" spans="2:71" ht="12" customHeight="1" x14ac:dyDescent="0.2">
      <c r="B22" s="20"/>
      <c r="D22" s="27" t="s">
        <v>42</v>
      </c>
      <c r="AR22" s="20"/>
      <c r="BE22" s="276"/>
    </row>
    <row r="23" spans="2:71" ht="47.25" customHeight="1" x14ac:dyDescent="0.2">
      <c r="B23" s="20"/>
      <c r="E23" s="283" t="s">
        <v>43</v>
      </c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  <c r="AM23" s="283"/>
      <c r="AN23" s="283"/>
      <c r="AR23" s="20"/>
      <c r="BE23" s="276"/>
    </row>
    <row r="24" spans="2:71" ht="6.95" customHeight="1" x14ac:dyDescent="0.2">
      <c r="B24" s="20"/>
      <c r="AR24" s="20"/>
      <c r="BE24" s="276"/>
    </row>
    <row r="25" spans="2:71" ht="6.95" customHeight="1" x14ac:dyDescent="0.2">
      <c r="B25" s="20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0"/>
      <c r="BE25" s="276"/>
    </row>
    <row r="26" spans="2:71" s="1" customFormat="1" ht="25.9" customHeight="1" x14ac:dyDescent="0.2">
      <c r="B26" s="33"/>
      <c r="D26" s="34" t="s">
        <v>44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84">
        <f>ROUND(AG54,2)</f>
        <v>0</v>
      </c>
      <c r="AL26" s="285"/>
      <c r="AM26" s="285"/>
      <c r="AN26" s="285"/>
      <c r="AO26" s="285"/>
      <c r="AR26" s="33"/>
      <c r="BE26" s="276"/>
    </row>
    <row r="27" spans="2:71" s="1" customFormat="1" ht="6.95" customHeight="1" x14ac:dyDescent="0.2">
      <c r="B27" s="33"/>
      <c r="AR27" s="33"/>
      <c r="BE27" s="276"/>
    </row>
    <row r="28" spans="2:71" s="1" customFormat="1" ht="12.75" x14ac:dyDescent="0.2">
      <c r="B28" s="33"/>
      <c r="L28" s="286" t="s">
        <v>45</v>
      </c>
      <c r="M28" s="286"/>
      <c r="N28" s="286"/>
      <c r="O28" s="286"/>
      <c r="P28" s="286"/>
      <c r="W28" s="286" t="s">
        <v>46</v>
      </c>
      <c r="X28" s="286"/>
      <c r="Y28" s="286"/>
      <c r="Z28" s="286"/>
      <c r="AA28" s="286"/>
      <c r="AB28" s="286"/>
      <c r="AC28" s="286"/>
      <c r="AD28" s="286"/>
      <c r="AE28" s="286"/>
      <c r="AK28" s="286" t="s">
        <v>47</v>
      </c>
      <c r="AL28" s="286"/>
      <c r="AM28" s="286"/>
      <c r="AN28" s="286"/>
      <c r="AO28" s="286"/>
      <c r="AR28" s="33"/>
      <c r="BE28" s="276"/>
    </row>
    <row r="29" spans="2:71" s="2" customFormat="1" ht="14.45" customHeight="1" x14ac:dyDescent="0.2">
      <c r="B29" s="37"/>
      <c r="D29" s="27" t="s">
        <v>48</v>
      </c>
      <c r="F29" s="27" t="s">
        <v>49</v>
      </c>
      <c r="L29" s="289">
        <v>0.21</v>
      </c>
      <c r="M29" s="288"/>
      <c r="N29" s="288"/>
      <c r="O29" s="288"/>
      <c r="P29" s="288"/>
      <c r="W29" s="287">
        <f>ROUND(AZ54, 2)</f>
        <v>0</v>
      </c>
      <c r="X29" s="288"/>
      <c r="Y29" s="288"/>
      <c r="Z29" s="288"/>
      <c r="AA29" s="288"/>
      <c r="AB29" s="288"/>
      <c r="AC29" s="288"/>
      <c r="AD29" s="288"/>
      <c r="AE29" s="288"/>
      <c r="AK29" s="287">
        <f>ROUND(AV54, 2)</f>
        <v>0</v>
      </c>
      <c r="AL29" s="288"/>
      <c r="AM29" s="288"/>
      <c r="AN29" s="288"/>
      <c r="AO29" s="288"/>
      <c r="AR29" s="37"/>
      <c r="BE29" s="277"/>
    </row>
    <row r="30" spans="2:71" s="2" customFormat="1" ht="14.45" customHeight="1" x14ac:dyDescent="0.2">
      <c r="B30" s="37"/>
      <c r="F30" s="27" t="s">
        <v>50</v>
      </c>
      <c r="L30" s="289">
        <v>0.12</v>
      </c>
      <c r="M30" s="288"/>
      <c r="N30" s="288"/>
      <c r="O30" s="288"/>
      <c r="P30" s="288"/>
      <c r="W30" s="287">
        <f>ROUND(BA54, 2)</f>
        <v>0</v>
      </c>
      <c r="X30" s="288"/>
      <c r="Y30" s="288"/>
      <c r="Z30" s="288"/>
      <c r="AA30" s="288"/>
      <c r="AB30" s="288"/>
      <c r="AC30" s="288"/>
      <c r="AD30" s="288"/>
      <c r="AE30" s="288"/>
      <c r="AK30" s="287">
        <f>ROUND(AW54, 2)</f>
        <v>0</v>
      </c>
      <c r="AL30" s="288"/>
      <c r="AM30" s="288"/>
      <c r="AN30" s="288"/>
      <c r="AO30" s="288"/>
      <c r="AR30" s="37"/>
      <c r="BE30" s="277"/>
    </row>
    <row r="31" spans="2:71" s="2" customFormat="1" ht="14.45" hidden="1" customHeight="1" x14ac:dyDescent="0.2">
      <c r="B31" s="37"/>
      <c r="F31" s="27" t="s">
        <v>51</v>
      </c>
      <c r="L31" s="289">
        <v>0.21</v>
      </c>
      <c r="M31" s="288"/>
      <c r="N31" s="288"/>
      <c r="O31" s="288"/>
      <c r="P31" s="288"/>
      <c r="W31" s="287">
        <f>ROUND(BB54, 2)</f>
        <v>0</v>
      </c>
      <c r="X31" s="288"/>
      <c r="Y31" s="288"/>
      <c r="Z31" s="288"/>
      <c r="AA31" s="288"/>
      <c r="AB31" s="288"/>
      <c r="AC31" s="288"/>
      <c r="AD31" s="288"/>
      <c r="AE31" s="288"/>
      <c r="AK31" s="287">
        <v>0</v>
      </c>
      <c r="AL31" s="288"/>
      <c r="AM31" s="288"/>
      <c r="AN31" s="288"/>
      <c r="AO31" s="288"/>
      <c r="AR31" s="37"/>
      <c r="BE31" s="277"/>
    </row>
    <row r="32" spans="2:71" s="2" customFormat="1" ht="14.45" hidden="1" customHeight="1" x14ac:dyDescent="0.2">
      <c r="B32" s="37"/>
      <c r="F32" s="27" t="s">
        <v>52</v>
      </c>
      <c r="L32" s="289">
        <v>0.12</v>
      </c>
      <c r="M32" s="288"/>
      <c r="N32" s="288"/>
      <c r="O32" s="288"/>
      <c r="P32" s="288"/>
      <c r="W32" s="287">
        <f>ROUND(BC54, 2)</f>
        <v>0</v>
      </c>
      <c r="X32" s="288"/>
      <c r="Y32" s="288"/>
      <c r="Z32" s="288"/>
      <c r="AA32" s="288"/>
      <c r="AB32" s="288"/>
      <c r="AC32" s="288"/>
      <c r="AD32" s="288"/>
      <c r="AE32" s="288"/>
      <c r="AK32" s="287">
        <v>0</v>
      </c>
      <c r="AL32" s="288"/>
      <c r="AM32" s="288"/>
      <c r="AN32" s="288"/>
      <c r="AO32" s="288"/>
      <c r="AR32" s="37"/>
      <c r="BE32" s="277"/>
    </row>
    <row r="33" spans="2:44" s="2" customFormat="1" ht="14.45" hidden="1" customHeight="1" x14ac:dyDescent="0.2">
      <c r="B33" s="37"/>
      <c r="F33" s="27" t="s">
        <v>53</v>
      </c>
      <c r="L33" s="289">
        <v>0</v>
      </c>
      <c r="M33" s="288"/>
      <c r="N33" s="288"/>
      <c r="O33" s="288"/>
      <c r="P33" s="288"/>
      <c r="W33" s="287">
        <f>ROUND(BD54, 2)</f>
        <v>0</v>
      </c>
      <c r="X33" s="288"/>
      <c r="Y33" s="288"/>
      <c r="Z33" s="288"/>
      <c r="AA33" s="288"/>
      <c r="AB33" s="288"/>
      <c r="AC33" s="288"/>
      <c r="AD33" s="288"/>
      <c r="AE33" s="288"/>
      <c r="AK33" s="287">
        <v>0</v>
      </c>
      <c r="AL33" s="288"/>
      <c r="AM33" s="288"/>
      <c r="AN33" s="288"/>
      <c r="AO33" s="288"/>
      <c r="AR33" s="37"/>
    </row>
    <row r="34" spans="2:44" s="1" customFormat="1" ht="6.95" customHeight="1" x14ac:dyDescent="0.2">
      <c r="B34" s="33"/>
      <c r="AR34" s="33"/>
    </row>
    <row r="35" spans="2:44" s="1" customFormat="1" ht="25.9" customHeight="1" x14ac:dyDescent="0.2">
      <c r="B35" s="33"/>
      <c r="C35" s="38"/>
      <c r="D35" s="39" t="s">
        <v>54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55</v>
      </c>
      <c r="U35" s="40"/>
      <c r="V35" s="40"/>
      <c r="W35" s="40"/>
      <c r="X35" s="290" t="s">
        <v>56</v>
      </c>
      <c r="Y35" s="291"/>
      <c r="Z35" s="291"/>
      <c r="AA35" s="291"/>
      <c r="AB35" s="291"/>
      <c r="AC35" s="40"/>
      <c r="AD35" s="40"/>
      <c r="AE35" s="40"/>
      <c r="AF35" s="40"/>
      <c r="AG35" s="40"/>
      <c r="AH35" s="40"/>
      <c r="AI35" s="40"/>
      <c r="AJ35" s="40"/>
      <c r="AK35" s="292">
        <f>SUM(AK26:AK33)</f>
        <v>0</v>
      </c>
      <c r="AL35" s="291"/>
      <c r="AM35" s="291"/>
      <c r="AN35" s="291"/>
      <c r="AO35" s="293"/>
      <c r="AP35" s="38"/>
      <c r="AQ35" s="38"/>
      <c r="AR35" s="33"/>
    </row>
    <row r="36" spans="2:44" s="1" customFormat="1" ht="6.95" customHeight="1" x14ac:dyDescent="0.2">
      <c r="B36" s="33"/>
      <c r="AR36" s="33"/>
    </row>
    <row r="37" spans="2:44" s="1" customFormat="1" ht="6.95" customHeight="1" x14ac:dyDescent="0.2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5" customHeight="1" x14ac:dyDescent="0.2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5" customHeight="1" x14ac:dyDescent="0.2">
      <c r="B42" s="33"/>
      <c r="C42" s="21" t="s">
        <v>57</v>
      </c>
      <c r="AR42" s="33"/>
    </row>
    <row r="43" spans="2:44" s="1" customFormat="1" ht="6.95" customHeight="1" x14ac:dyDescent="0.2">
      <c r="B43" s="33"/>
      <c r="AR43" s="33"/>
    </row>
    <row r="44" spans="2:44" s="3" customFormat="1" ht="12" customHeight="1" x14ac:dyDescent="0.2">
      <c r="B44" s="46"/>
      <c r="C44" s="27" t="s">
        <v>13</v>
      </c>
      <c r="L44" s="3" t="str">
        <f>K5</f>
        <v>202511-02</v>
      </c>
      <c r="AR44" s="46"/>
    </row>
    <row r="45" spans="2:44" s="4" customFormat="1" ht="36.950000000000003" customHeight="1" x14ac:dyDescent="0.2">
      <c r="B45" s="47"/>
      <c r="C45" s="48" t="s">
        <v>16</v>
      </c>
      <c r="L45" s="294" t="str">
        <f>K6</f>
        <v>Obchodní akademie Chrudim - rekonstrukce kanalizace a vodovodu</v>
      </c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R45" s="47"/>
    </row>
    <row r="46" spans="2:44" s="1" customFormat="1" ht="6.95" customHeight="1" x14ac:dyDescent="0.2">
      <c r="B46" s="33"/>
      <c r="AR46" s="33"/>
    </row>
    <row r="47" spans="2:44" s="1" customFormat="1" ht="12" customHeight="1" x14ac:dyDescent="0.2">
      <c r="B47" s="33"/>
      <c r="C47" s="27" t="s">
        <v>22</v>
      </c>
      <c r="L47" s="49" t="str">
        <f>IF(K8="","",K8)</f>
        <v>Tyršovo náměstí 250, 537 60 Chrudim</v>
      </c>
      <c r="AI47" s="27" t="s">
        <v>24</v>
      </c>
      <c r="AM47" s="296" t="str">
        <f>IF(AN8= "","",AN8)</f>
        <v>31. 10. 2025</v>
      </c>
      <c r="AN47" s="296"/>
      <c r="AR47" s="33"/>
    </row>
    <row r="48" spans="2:44" s="1" customFormat="1" ht="6.95" customHeight="1" x14ac:dyDescent="0.2">
      <c r="B48" s="33"/>
      <c r="AR48" s="33"/>
    </row>
    <row r="49" spans="1:91" s="1" customFormat="1" ht="15.2" customHeight="1" x14ac:dyDescent="0.2">
      <c r="B49" s="33"/>
      <c r="C49" s="27" t="s">
        <v>30</v>
      </c>
      <c r="L49" s="3" t="str">
        <f>IF(E11= "","",E11)</f>
        <v>Pardubický kraj</v>
      </c>
      <c r="AI49" s="27" t="s">
        <v>37</v>
      </c>
      <c r="AM49" s="297" t="str">
        <f>IF(E17="","",E17)</f>
        <v>TZB Komplet s.r.o.</v>
      </c>
      <c r="AN49" s="298"/>
      <c r="AO49" s="298"/>
      <c r="AP49" s="298"/>
      <c r="AR49" s="33"/>
      <c r="AS49" s="299" t="s">
        <v>58</v>
      </c>
      <c r="AT49" s="300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2" customHeight="1" x14ac:dyDescent="0.2">
      <c r="B50" s="33"/>
      <c r="C50" s="27" t="s">
        <v>35</v>
      </c>
      <c r="L50" s="3" t="str">
        <f>IF(E14= "Vyplň údaj","",E14)</f>
        <v/>
      </c>
      <c r="AI50" s="27" t="s">
        <v>40</v>
      </c>
      <c r="AM50" s="297" t="str">
        <f>IF(E20="","",E20)</f>
        <v xml:space="preserve"> </v>
      </c>
      <c r="AN50" s="298"/>
      <c r="AO50" s="298"/>
      <c r="AP50" s="298"/>
      <c r="AR50" s="33"/>
      <c r="AS50" s="301"/>
      <c r="AT50" s="302"/>
      <c r="BD50" s="54"/>
    </row>
    <row r="51" spans="1:91" s="1" customFormat="1" ht="10.9" customHeight="1" x14ac:dyDescent="0.2">
      <c r="B51" s="33"/>
      <c r="AR51" s="33"/>
      <c r="AS51" s="301"/>
      <c r="AT51" s="302"/>
      <c r="BD51" s="54"/>
    </row>
    <row r="52" spans="1:91" s="1" customFormat="1" ht="29.25" customHeight="1" x14ac:dyDescent="0.2">
      <c r="B52" s="33"/>
      <c r="C52" s="303" t="s">
        <v>59</v>
      </c>
      <c r="D52" s="304"/>
      <c r="E52" s="304"/>
      <c r="F52" s="304"/>
      <c r="G52" s="304"/>
      <c r="H52" s="55"/>
      <c r="I52" s="305" t="s">
        <v>60</v>
      </c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6" t="s">
        <v>61</v>
      </c>
      <c r="AH52" s="304"/>
      <c r="AI52" s="304"/>
      <c r="AJ52" s="304"/>
      <c r="AK52" s="304"/>
      <c r="AL52" s="304"/>
      <c r="AM52" s="304"/>
      <c r="AN52" s="305" t="s">
        <v>62</v>
      </c>
      <c r="AO52" s="304"/>
      <c r="AP52" s="304"/>
      <c r="AQ52" s="56" t="s">
        <v>63</v>
      </c>
      <c r="AR52" s="33"/>
      <c r="AS52" s="57" t="s">
        <v>64</v>
      </c>
      <c r="AT52" s="58" t="s">
        <v>65</v>
      </c>
      <c r="AU52" s="58" t="s">
        <v>66</v>
      </c>
      <c r="AV52" s="58" t="s">
        <v>67</v>
      </c>
      <c r="AW52" s="58" t="s">
        <v>68</v>
      </c>
      <c r="AX52" s="58" t="s">
        <v>69</v>
      </c>
      <c r="AY52" s="58" t="s">
        <v>70</v>
      </c>
      <c r="AZ52" s="58" t="s">
        <v>71</v>
      </c>
      <c r="BA52" s="58" t="s">
        <v>72</v>
      </c>
      <c r="BB52" s="58" t="s">
        <v>73</v>
      </c>
      <c r="BC52" s="58" t="s">
        <v>74</v>
      </c>
      <c r="BD52" s="59" t="s">
        <v>75</v>
      </c>
    </row>
    <row r="53" spans="1:91" s="1" customFormat="1" ht="10.9" customHeight="1" x14ac:dyDescent="0.2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50000000000003" customHeight="1" x14ac:dyDescent="0.2">
      <c r="B54" s="61"/>
      <c r="C54" s="62" t="s">
        <v>76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310">
        <f>ROUND(SUM(AG55:AG57),2)</f>
        <v>0</v>
      </c>
      <c r="AH54" s="310"/>
      <c r="AI54" s="310"/>
      <c r="AJ54" s="310"/>
      <c r="AK54" s="310"/>
      <c r="AL54" s="310"/>
      <c r="AM54" s="310"/>
      <c r="AN54" s="311">
        <f>SUM(AG54,AT54)</f>
        <v>0</v>
      </c>
      <c r="AO54" s="311"/>
      <c r="AP54" s="311"/>
      <c r="AQ54" s="65" t="s">
        <v>32</v>
      </c>
      <c r="AR54" s="61"/>
      <c r="AS54" s="66">
        <f>ROUND(SUM(AS55:AS57),2)</f>
        <v>0</v>
      </c>
      <c r="AT54" s="67">
        <f>ROUND(SUM(AV54:AW54),2)</f>
        <v>0</v>
      </c>
      <c r="AU54" s="68">
        <f>ROUND(SUM(AU55:AU57),5)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ROUND(SUM(AZ55:AZ57),2)</f>
        <v>0</v>
      </c>
      <c r="BA54" s="67">
        <f>ROUND(SUM(BA55:BA57),2)</f>
        <v>0</v>
      </c>
      <c r="BB54" s="67">
        <f>ROUND(SUM(BB55:BB57),2)</f>
        <v>0</v>
      </c>
      <c r="BC54" s="67">
        <f>ROUND(SUM(BC55:BC57),2)</f>
        <v>0</v>
      </c>
      <c r="BD54" s="69">
        <f>ROUND(SUM(BD55:BD57),2)</f>
        <v>0</v>
      </c>
      <c r="BS54" s="70" t="s">
        <v>77</v>
      </c>
      <c r="BT54" s="70" t="s">
        <v>78</v>
      </c>
      <c r="BU54" s="71" t="s">
        <v>79</v>
      </c>
      <c r="BV54" s="70" t="s">
        <v>80</v>
      </c>
      <c r="BW54" s="70" t="s">
        <v>5</v>
      </c>
      <c r="BX54" s="70" t="s">
        <v>81</v>
      </c>
      <c r="CL54" s="70" t="s">
        <v>19</v>
      </c>
    </row>
    <row r="55" spans="1:91" s="6" customFormat="1" ht="16.5" customHeight="1" x14ac:dyDescent="0.2">
      <c r="A55" s="72" t="s">
        <v>82</v>
      </c>
      <c r="B55" s="73"/>
      <c r="C55" s="74"/>
      <c r="D55" s="309" t="s">
        <v>83</v>
      </c>
      <c r="E55" s="309"/>
      <c r="F55" s="309"/>
      <c r="G55" s="309"/>
      <c r="H55" s="309"/>
      <c r="I55" s="75"/>
      <c r="J55" s="309" t="s">
        <v>84</v>
      </c>
      <c r="K55" s="309"/>
      <c r="L55" s="309"/>
      <c r="M55" s="309"/>
      <c r="N55" s="309"/>
      <c r="O55" s="309"/>
      <c r="P55" s="309"/>
      <c r="Q55" s="309"/>
      <c r="R55" s="309"/>
      <c r="S55" s="309"/>
      <c r="T55" s="309"/>
      <c r="U55" s="309"/>
      <c r="V55" s="309"/>
      <c r="W55" s="309"/>
      <c r="X55" s="309"/>
      <c r="Y55" s="309"/>
      <c r="Z55" s="309"/>
      <c r="AA55" s="309"/>
      <c r="AB55" s="309"/>
      <c r="AC55" s="309"/>
      <c r="AD55" s="309"/>
      <c r="AE55" s="309"/>
      <c r="AF55" s="309"/>
      <c r="AG55" s="307">
        <f>'STA - Stavební část'!J30</f>
        <v>0</v>
      </c>
      <c r="AH55" s="308"/>
      <c r="AI55" s="308"/>
      <c r="AJ55" s="308"/>
      <c r="AK55" s="308"/>
      <c r="AL55" s="308"/>
      <c r="AM55" s="308"/>
      <c r="AN55" s="307">
        <f>SUM(AG55,AT55)</f>
        <v>0</v>
      </c>
      <c r="AO55" s="308"/>
      <c r="AP55" s="308"/>
      <c r="AQ55" s="76" t="s">
        <v>83</v>
      </c>
      <c r="AR55" s="73"/>
      <c r="AS55" s="77">
        <v>0</v>
      </c>
      <c r="AT55" s="78">
        <f>ROUND(SUM(AV55:AW55),2)</f>
        <v>0</v>
      </c>
      <c r="AU55" s="79">
        <f>'STA - Stavební část'!P94</f>
        <v>0</v>
      </c>
      <c r="AV55" s="78">
        <f>'STA - Stavební část'!J33</f>
        <v>0</v>
      </c>
      <c r="AW55" s="78">
        <f>'STA - Stavební část'!J34</f>
        <v>0</v>
      </c>
      <c r="AX55" s="78">
        <f>'STA - Stavební část'!J35</f>
        <v>0</v>
      </c>
      <c r="AY55" s="78">
        <f>'STA - Stavební část'!J36</f>
        <v>0</v>
      </c>
      <c r="AZ55" s="78">
        <f>'STA - Stavební část'!F33</f>
        <v>0</v>
      </c>
      <c r="BA55" s="78">
        <f>'STA - Stavební část'!F34</f>
        <v>0</v>
      </c>
      <c r="BB55" s="78">
        <f>'STA - Stavební část'!F35</f>
        <v>0</v>
      </c>
      <c r="BC55" s="78">
        <f>'STA - Stavební část'!F36</f>
        <v>0</v>
      </c>
      <c r="BD55" s="80">
        <f>'STA - Stavební část'!F37</f>
        <v>0</v>
      </c>
      <c r="BT55" s="81" t="s">
        <v>85</v>
      </c>
      <c r="BV55" s="81" t="s">
        <v>80</v>
      </c>
      <c r="BW55" s="81" t="s">
        <v>86</v>
      </c>
      <c r="BX55" s="81" t="s">
        <v>5</v>
      </c>
      <c r="CL55" s="81" t="s">
        <v>19</v>
      </c>
      <c r="CM55" s="81" t="s">
        <v>87</v>
      </c>
    </row>
    <row r="56" spans="1:91" s="6" customFormat="1" ht="16.5" customHeight="1" x14ac:dyDescent="0.2">
      <c r="A56" s="72" t="s">
        <v>82</v>
      </c>
      <c r="B56" s="73"/>
      <c r="C56" s="74"/>
      <c r="D56" s="309" t="s">
        <v>88</v>
      </c>
      <c r="E56" s="309"/>
      <c r="F56" s="309"/>
      <c r="G56" s="309"/>
      <c r="H56" s="309"/>
      <c r="I56" s="75"/>
      <c r="J56" s="309" t="s">
        <v>89</v>
      </c>
      <c r="K56" s="309"/>
      <c r="L56" s="309"/>
      <c r="M56" s="309"/>
      <c r="N56" s="309"/>
      <c r="O56" s="309"/>
      <c r="P56" s="309"/>
      <c r="Q56" s="309"/>
      <c r="R56" s="309"/>
      <c r="S56" s="309"/>
      <c r="T56" s="309"/>
      <c r="U56" s="309"/>
      <c r="V56" s="309"/>
      <c r="W56" s="309"/>
      <c r="X56" s="309"/>
      <c r="Y56" s="309"/>
      <c r="Z56" s="309"/>
      <c r="AA56" s="309"/>
      <c r="AB56" s="309"/>
      <c r="AC56" s="309"/>
      <c r="AD56" s="309"/>
      <c r="AE56" s="309"/>
      <c r="AF56" s="309"/>
      <c r="AG56" s="307">
        <f>'ZTI - Kanalizace a vodovod'!J30</f>
        <v>0</v>
      </c>
      <c r="AH56" s="308"/>
      <c r="AI56" s="308"/>
      <c r="AJ56" s="308"/>
      <c r="AK56" s="308"/>
      <c r="AL56" s="308"/>
      <c r="AM56" s="308"/>
      <c r="AN56" s="307">
        <f>SUM(AG56,AT56)</f>
        <v>0</v>
      </c>
      <c r="AO56" s="308"/>
      <c r="AP56" s="308"/>
      <c r="AQ56" s="76" t="s">
        <v>83</v>
      </c>
      <c r="AR56" s="73"/>
      <c r="AS56" s="77">
        <v>0</v>
      </c>
      <c r="AT56" s="78">
        <f>ROUND(SUM(AV56:AW56),2)</f>
        <v>0</v>
      </c>
      <c r="AU56" s="79">
        <f>'ZTI - Kanalizace a vodovod'!P86</f>
        <v>0</v>
      </c>
      <c r="AV56" s="78">
        <f>'ZTI - Kanalizace a vodovod'!J33</f>
        <v>0</v>
      </c>
      <c r="AW56" s="78">
        <f>'ZTI - Kanalizace a vodovod'!J34</f>
        <v>0</v>
      </c>
      <c r="AX56" s="78">
        <f>'ZTI - Kanalizace a vodovod'!J35</f>
        <v>0</v>
      </c>
      <c r="AY56" s="78">
        <f>'ZTI - Kanalizace a vodovod'!J36</f>
        <v>0</v>
      </c>
      <c r="AZ56" s="78">
        <f>'ZTI - Kanalizace a vodovod'!F33</f>
        <v>0</v>
      </c>
      <c r="BA56" s="78">
        <f>'ZTI - Kanalizace a vodovod'!F34</f>
        <v>0</v>
      </c>
      <c r="BB56" s="78">
        <f>'ZTI - Kanalizace a vodovod'!F35</f>
        <v>0</v>
      </c>
      <c r="BC56" s="78">
        <f>'ZTI - Kanalizace a vodovod'!F36</f>
        <v>0</v>
      </c>
      <c r="BD56" s="80">
        <f>'ZTI - Kanalizace a vodovod'!F37</f>
        <v>0</v>
      </c>
      <c r="BT56" s="81" t="s">
        <v>85</v>
      </c>
      <c r="BV56" s="81" t="s">
        <v>80</v>
      </c>
      <c r="BW56" s="81" t="s">
        <v>90</v>
      </c>
      <c r="BX56" s="81" t="s">
        <v>5</v>
      </c>
      <c r="CL56" s="81" t="s">
        <v>32</v>
      </c>
      <c r="CM56" s="81" t="s">
        <v>87</v>
      </c>
    </row>
    <row r="57" spans="1:91" s="6" customFormat="1" ht="16.5" customHeight="1" x14ac:dyDescent="0.2">
      <c r="A57" s="72" t="s">
        <v>82</v>
      </c>
      <c r="B57" s="73"/>
      <c r="C57" s="74"/>
      <c r="D57" s="309" t="s">
        <v>91</v>
      </c>
      <c r="E57" s="309"/>
      <c r="F57" s="309"/>
      <c r="G57" s="309"/>
      <c r="H57" s="309"/>
      <c r="I57" s="75"/>
      <c r="J57" s="309" t="s">
        <v>92</v>
      </c>
      <c r="K57" s="309"/>
      <c r="L57" s="309"/>
      <c r="M57" s="309"/>
      <c r="N57" s="309"/>
      <c r="O57" s="309"/>
      <c r="P57" s="309"/>
      <c r="Q57" s="309"/>
      <c r="R57" s="309"/>
      <c r="S57" s="309"/>
      <c r="T57" s="309"/>
      <c r="U57" s="309"/>
      <c r="V57" s="309"/>
      <c r="W57" s="309"/>
      <c r="X57" s="309"/>
      <c r="Y57" s="309"/>
      <c r="Z57" s="309"/>
      <c r="AA57" s="309"/>
      <c r="AB57" s="309"/>
      <c r="AC57" s="309"/>
      <c r="AD57" s="309"/>
      <c r="AE57" s="309"/>
      <c r="AF57" s="309"/>
      <c r="AG57" s="307">
        <f>'VRN - Vedlejší rozpočtové...'!J30</f>
        <v>0</v>
      </c>
      <c r="AH57" s="308"/>
      <c r="AI57" s="308"/>
      <c r="AJ57" s="308"/>
      <c r="AK57" s="308"/>
      <c r="AL57" s="308"/>
      <c r="AM57" s="308"/>
      <c r="AN57" s="307">
        <f>SUM(AG57,AT57)</f>
        <v>0</v>
      </c>
      <c r="AO57" s="308"/>
      <c r="AP57" s="308"/>
      <c r="AQ57" s="76" t="s">
        <v>83</v>
      </c>
      <c r="AR57" s="73"/>
      <c r="AS57" s="82">
        <v>0</v>
      </c>
      <c r="AT57" s="83">
        <f>ROUND(SUM(AV57:AW57),2)</f>
        <v>0</v>
      </c>
      <c r="AU57" s="84">
        <f>'VRN - Vedlejší rozpočtové...'!P83</f>
        <v>0</v>
      </c>
      <c r="AV57" s="83">
        <f>'VRN - Vedlejší rozpočtové...'!J33</f>
        <v>0</v>
      </c>
      <c r="AW57" s="83">
        <f>'VRN - Vedlejší rozpočtové...'!J34</f>
        <v>0</v>
      </c>
      <c r="AX57" s="83">
        <f>'VRN - Vedlejší rozpočtové...'!J35</f>
        <v>0</v>
      </c>
      <c r="AY57" s="83">
        <f>'VRN - Vedlejší rozpočtové...'!J36</f>
        <v>0</v>
      </c>
      <c r="AZ57" s="83">
        <f>'VRN - Vedlejší rozpočtové...'!F33</f>
        <v>0</v>
      </c>
      <c r="BA57" s="83">
        <f>'VRN - Vedlejší rozpočtové...'!F34</f>
        <v>0</v>
      </c>
      <c r="BB57" s="83">
        <f>'VRN - Vedlejší rozpočtové...'!F35</f>
        <v>0</v>
      </c>
      <c r="BC57" s="83">
        <f>'VRN - Vedlejší rozpočtové...'!F36</f>
        <v>0</v>
      </c>
      <c r="BD57" s="85">
        <f>'VRN - Vedlejší rozpočtové...'!F37</f>
        <v>0</v>
      </c>
      <c r="BT57" s="81" t="s">
        <v>85</v>
      </c>
      <c r="BV57" s="81" t="s">
        <v>80</v>
      </c>
      <c r="BW57" s="81" t="s">
        <v>93</v>
      </c>
      <c r="BX57" s="81" t="s">
        <v>5</v>
      </c>
      <c r="CL57" s="81" t="s">
        <v>32</v>
      </c>
      <c r="CM57" s="81" t="s">
        <v>87</v>
      </c>
    </row>
    <row r="58" spans="1:91" s="1" customFormat="1" ht="30" customHeight="1" x14ac:dyDescent="0.2">
      <c r="B58" s="33"/>
      <c r="AR58" s="33"/>
    </row>
    <row r="59" spans="1:91" s="1" customFormat="1" ht="6.95" customHeight="1" x14ac:dyDescent="0.2"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33"/>
    </row>
  </sheetData>
  <sheetProtection algorithmName="SHA-512" hashValue="QCCH0CVsWywo6ErcRMyVLNC0PkwNDr0jzVr6dU3Sa9y9E3WS1nZOh4GKqePcXlJ/P78KwTZ0Y4qZzcBlOPcimQ==" saltValue="fJp1c8rnFDhGg2mEjPJfn/Qjm37XlW2pmXmkNI+mLz6nz9zwVSy3HCdqC/nZh9tAvblgFnb+hjGdmplRAux+Dw==" spinCount="100000" sheet="1" objects="1" scenarios="1" formatColumns="0" formatRows="0"/>
  <mergeCells count="50">
    <mergeCell ref="AR2:BE2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TA - Stavební část'!C2" display="/" xr:uid="{00000000-0004-0000-0000-000000000000}"/>
    <hyperlink ref="A56" location="'ZTI - Kanalizace a vodovod'!C2" display="/" xr:uid="{00000000-0004-0000-0000-000001000000}"/>
    <hyperlink ref="A57" location="'VRN - Vedlejší rozpočtové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58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AT2" s="17" t="s">
        <v>86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 x14ac:dyDescent="0.2">
      <c r="B4" s="20"/>
      <c r="D4" s="21" t="s">
        <v>94</v>
      </c>
      <c r="L4" s="20"/>
      <c r="M4" s="86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312" t="str">
        <f>'Rekapitulace stavby'!K6</f>
        <v>Obchodní akademie Chrudim - rekonstrukce kanalizace a vodovodu</v>
      </c>
      <c r="F7" s="313"/>
      <c r="G7" s="313"/>
      <c r="H7" s="313"/>
      <c r="L7" s="20"/>
    </row>
    <row r="8" spans="2:46" s="1" customFormat="1" ht="12" customHeight="1" x14ac:dyDescent="0.2">
      <c r="B8" s="33"/>
      <c r="D8" s="27" t="s">
        <v>95</v>
      </c>
      <c r="L8" s="33"/>
    </row>
    <row r="9" spans="2:46" s="1" customFormat="1" ht="16.5" customHeight="1" x14ac:dyDescent="0.2">
      <c r="B9" s="33"/>
      <c r="E9" s="294" t="s">
        <v>96</v>
      </c>
      <c r="F9" s="314"/>
      <c r="G9" s="314"/>
      <c r="H9" s="314"/>
      <c r="L9" s="33"/>
    </row>
    <row r="10" spans="2:46" s="1" customFormat="1" ht="11.25" x14ac:dyDescent="0.2">
      <c r="B10" s="33"/>
      <c r="L10" s="33"/>
    </row>
    <row r="11" spans="2:46" s="1" customFormat="1" ht="12" customHeight="1" x14ac:dyDescent="0.2">
      <c r="B11" s="33"/>
      <c r="D11" s="27" t="s">
        <v>18</v>
      </c>
      <c r="F11" s="25" t="s">
        <v>19</v>
      </c>
      <c r="I11" s="27" t="s">
        <v>20</v>
      </c>
      <c r="J11" s="25" t="s">
        <v>32</v>
      </c>
      <c r="L11" s="33"/>
    </row>
    <row r="12" spans="2:46" s="1" customFormat="1" ht="12" customHeight="1" x14ac:dyDescent="0.2">
      <c r="B12" s="33"/>
      <c r="D12" s="27" t="s">
        <v>22</v>
      </c>
      <c r="F12" s="25" t="s">
        <v>23</v>
      </c>
      <c r="I12" s="27" t="s">
        <v>24</v>
      </c>
      <c r="J12" s="50" t="str">
        <f>'Rekapitulace stavby'!AN8</f>
        <v>31. 10. 2025</v>
      </c>
      <c r="L12" s="33"/>
    </row>
    <row r="13" spans="2:46" s="1" customFormat="1" ht="10.9" customHeight="1" x14ac:dyDescent="0.2">
      <c r="B13" s="33"/>
      <c r="L13" s="33"/>
    </row>
    <row r="14" spans="2:46" s="1" customFormat="1" ht="12" customHeight="1" x14ac:dyDescent="0.2">
      <c r="B14" s="33"/>
      <c r="D14" s="27" t="s">
        <v>30</v>
      </c>
      <c r="I14" s="27" t="s">
        <v>31</v>
      </c>
      <c r="J14" s="25" t="s">
        <v>32</v>
      </c>
      <c r="L14" s="33"/>
    </row>
    <row r="15" spans="2:46" s="1" customFormat="1" ht="18" customHeight="1" x14ac:dyDescent="0.2">
      <c r="B15" s="33"/>
      <c r="E15" s="25" t="s">
        <v>33</v>
      </c>
      <c r="I15" s="27" t="s">
        <v>34</v>
      </c>
      <c r="J15" s="25" t="s">
        <v>32</v>
      </c>
      <c r="L15" s="33"/>
    </row>
    <row r="16" spans="2:46" s="1" customFormat="1" ht="6.95" customHeight="1" x14ac:dyDescent="0.2">
      <c r="B16" s="33"/>
      <c r="L16" s="33"/>
    </row>
    <row r="17" spans="2:12" s="1" customFormat="1" ht="12" customHeight="1" x14ac:dyDescent="0.2">
      <c r="B17" s="33"/>
      <c r="D17" s="27" t="s">
        <v>35</v>
      </c>
      <c r="I17" s="27" t="s">
        <v>31</v>
      </c>
      <c r="J17" s="28" t="str">
        <f>'Rekapitulace stavby'!AN13</f>
        <v>Vyplň údaj</v>
      </c>
      <c r="L17" s="33"/>
    </row>
    <row r="18" spans="2:12" s="1" customFormat="1" ht="18" customHeight="1" x14ac:dyDescent="0.2">
      <c r="B18" s="33"/>
      <c r="E18" s="315" t="str">
        <f>'Rekapitulace stavby'!E14</f>
        <v>Vyplň údaj</v>
      </c>
      <c r="F18" s="278"/>
      <c r="G18" s="278"/>
      <c r="H18" s="278"/>
      <c r="I18" s="27" t="s">
        <v>34</v>
      </c>
      <c r="J18" s="28" t="str">
        <f>'Rekapitulace stavby'!AN14</f>
        <v>Vyplň údaj</v>
      </c>
      <c r="L18" s="33"/>
    </row>
    <row r="19" spans="2:12" s="1" customFormat="1" ht="6.95" customHeight="1" x14ac:dyDescent="0.2">
      <c r="B19" s="33"/>
      <c r="L19" s="33"/>
    </row>
    <row r="20" spans="2:12" s="1" customFormat="1" ht="12" customHeight="1" x14ac:dyDescent="0.2">
      <c r="B20" s="33"/>
      <c r="D20" s="27" t="s">
        <v>37</v>
      </c>
      <c r="I20" s="27" t="s">
        <v>31</v>
      </c>
      <c r="J20" s="25" t="s">
        <v>32</v>
      </c>
      <c r="L20" s="33"/>
    </row>
    <row r="21" spans="2:12" s="1" customFormat="1" ht="18" customHeight="1" x14ac:dyDescent="0.2">
      <c r="B21" s="33"/>
      <c r="E21" s="25" t="s">
        <v>38</v>
      </c>
      <c r="I21" s="27" t="s">
        <v>34</v>
      </c>
      <c r="J21" s="25" t="s">
        <v>32</v>
      </c>
      <c r="L21" s="33"/>
    </row>
    <row r="22" spans="2:12" s="1" customFormat="1" ht="6.95" customHeight="1" x14ac:dyDescent="0.2">
      <c r="B22" s="33"/>
      <c r="L22" s="33"/>
    </row>
    <row r="23" spans="2:12" s="1" customFormat="1" ht="12" customHeight="1" x14ac:dyDescent="0.2">
      <c r="B23" s="33"/>
      <c r="D23" s="27" t="s">
        <v>40</v>
      </c>
      <c r="I23" s="27" t="s">
        <v>31</v>
      </c>
      <c r="J23" s="25" t="str">
        <f>IF('Rekapitulace stavby'!AN19="","",'Rekapitulace stavby'!AN19)</f>
        <v/>
      </c>
      <c r="L23" s="33"/>
    </row>
    <row r="24" spans="2:12" s="1" customFormat="1" ht="18" customHeight="1" x14ac:dyDescent="0.2">
      <c r="B24" s="33"/>
      <c r="E24" s="25" t="str">
        <f>IF('Rekapitulace stavby'!E20="","",'Rekapitulace stavby'!E20)</f>
        <v xml:space="preserve"> </v>
      </c>
      <c r="I24" s="27" t="s">
        <v>34</v>
      </c>
      <c r="J24" s="25" t="str">
        <f>IF('Rekapitulace stavby'!AN20="","",'Rekapitulace stavby'!AN20)</f>
        <v/>
      </c>
      <c r="L24" s="33"/>
    </row>
    <row r="25" spans="2:12" s="1" customFormat="1" ht="6.95" customHeight="1" x14ac:dyDescent="0.2">
      <c r="B25" s="33"/>
      <c r="L25" s="33"/>
    </row>
    <row r="26" spans="2:12" s="1" customFormat="1" ht="12" customHeight="1" x14ac:dyDescent="0.2">
      <c r="B26" s="33"/>
      <c r="D26" s="27" t="s">
        <v>42</v>
      </c>
      <c r="L26" s="33"/>
    </row>
    <row r="27" spans="2:12" s="7" customFormat="1" ht="16.5" customHeight="1" x14ac:dyDescent="0.2">
      <c r="B27" s="87"/>
      <c r="E27" s="283" t="s">
        <v>32</v>
      </c>
      <c r="F27" s="283"/>
      <c r="G27" s="283"/>
      <c r="H27" s="283"/>
      <c r="L27" s="87"/>
    </row>
    <row r="28" spans="2:12" s="1" customFormat="1" ht="6.95" customHeight="1" x14ac:dyDescent="0.2">
      <c r="B28" s="33"/>
      <c r="L28" s="33"/>
    </row>
    <row r="29" spans="2:12" s="1" customFormat="1" ht="6.95" customHeight="1" x14ac:dyDescent="0.2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 x14ac:dyDescent="0.2">
      <c r="B30" s="33"/>
      <c r="D30" s="88" t="s">
        <v>44</v>
      </c>
      <c r="J30" s="64">
        <f>ROUND(J94, 2)</f>
        <v>0</v>
      </c>
      <c r="L30" s="33"/>
    </row>
    <row r="31" spans="2:12" s="1" customFormat="1" ht="6.95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 x14ac:dyDescent="0.2">
      <c r="B32" s="33"/>
      <c r="F32" s="36" t="s">
        <v>46</v>
      </c>
      <c r="I32" s="36" t="s">
        <v>45</v>
      </c>
      <c r="J32" s="36" t="s">
        <v>47</v>
      </c>
      <c r="L32" s="33"/>
    </row>
    <row r="33" spans="2:12" s="1" customFormat="1" ht="14.45" customHeight="1" x14ac:dyDescent="0.2">
      <c r="B33" s="33"/>
      <c r="D33" s="53" t="s">
        <v>48</v>
      </c>
      <c r="E33" s="27" t="s">
        <v>49</v>
      </c>
      <c r="F33" s="89">
        <f>ROUND((SUM(BE94:BE357)),  2)</f>
        <v>0</v>
      </c>
      <c r="I33" s="90">
        <v>0.21</v>
      </c>
      <c r="J33" s="89">
        <f>ROUND(((SUM(BE94:BE357))*I33),  2)</f>
        <v>0</v>
      </c>
      <c r="L33" s="33"/>
    </row>
    <row r="34" spans="2:12" s="1" customFormat="1" ht="14.45" customHeight="1" x14ac:dyDescent="0.2">
      <c r="B34" s="33"/>
      <c r="E34" s="27" t="s">
        <v>50</v>
      </c>
      <c r="F34" s="89">
        <f>ROUND((SUM(BF94:BF357)),  2)</f>
        <v>0</v>
      </c>
      <c r="I34" s="90">
        <v>0.12</v>
      </c>
      <c r="J34" s="89">
        <f>ROUND(((SUM(BF94:BF357))*I34),  2)</f>
        <v>0</v>
      </c>
      <c r="L34" s="33"/>
    </row>
    <row r="35" spans="2:12" s="1" customFormat="1" ht="14.45" hidden="1" customHeight="1" x14ac:dyDescent="0.2">
      <c r="B35" s="33"/>
      <c r="E35" s="27" t="s">
        <v>51</v>
      </c>
      <c r="F35" s="89">
        <f>ROUND((SUM(BG94:BG357)),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 x14ac:dyDescent="0.2">
      <c r="B36" s="33"/>
      <c r="E36" s="27" t="s">
        <v>52</v>
      </c>
      <c r="F36" s="89">
        <f>ROUND((SUM(BH94:BH357)),  2)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 x14ac:dyDescent="0.2">
      <c r="B37" s="33"/>
      <c r="E37" s="27" t="s">
        <v>53</v>
      </c>
      <c r="F37" s="89">
        <f>ROUND((SUM(BI94:BI357)),  2)</f>
        <v>0</v>
      </c>
      <c r="I37" s="90">
        <v>0</v>
      </c>
      <c r="J37" s="89">
        <f>0</f>
        <v>0</v>
      </c>
      <c r="L37" s="33"/>
    </row>
    <row r="38" spans="2:12" s="1" customFormat="1" ht="6.95" customHeight="1" x14ac:dyDescent="0.2">
      <c r="B38" s="33"/>
      <c r="L38" s="33"/>
    </row>
    <row r="39" spans="2:12" s="1" customFormat="1" ht="25.35" customHeight="1" x14ac:dyDescent="0.2">
      <c r="B39" s="33"/>
      <c r="C39" s="91"/>
      <c r="D39" s="92" t="s">
        <v>54</v>
      </c>
      <c r="E39" s="55"/>
      <c r="F39" s="55"/>
      <c r="G39" s="93" t="s">
        <v>55</v>
      </c>
      <c r="H39" s="94" t="s">
        <v>56</v>
      </c>
      <c r="I39" s="55"/>
      <c r="J39" s="95">
        <f>SUM(J30:J37)</f>
        <v>0</v>
      </c>
      <c r="K39" s="96"/>
      <c r="L39" s="33"/>
    </row>
    <row r="40" spans="2:12" s="1" customFormat="1" ht="14.45" customHeight="1" x14ac:dyDescent="0.2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 x14ac:dyDescent="0.2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 x14ac:dyDescent="0.2">
      <c r="B45" s="33"/>
      <c r="C45" s="21" t="s">
        <v>97</v>
      </c>
      <c r="L45" s="33"/>
    </row>
    <row r="46" spans="2:12" s="1" customFormat="1" ht="6.95" customHeight="1" x14ac:dyDescent="0.2">
      <c r="B46" s="33"/>
      <c r="L46" s="33"/>
    </row>
    <row r="47" spans="2:12" s="1" customFormat="1" ht="12" customHeight="1" x14ac:dyDescent="0.2">
      <c r="B47" s="33"/>
      <c r="C47" s="27" t="s">
        <v>16</v>
      </c>
      <c r="L47" s="33"/>
    </row>
    <row r="48" spans="2:12" s="1" customFormat="1" ht="16.5" customHeight="1" x14ac:dyDescent="0.2">
      <c r="B48" s="33"/>
      <c r="E48" s="312" t="str">
        <f>E7</f>
        <v>Obchodní akademie Chrudim - rekonstrukce kanalizace a vodovodu</v>
      </c>
      <c r="F48" s="313"/>
      <c r="G48" s="313"/>
      <c r="H48" s="313"/>
      <c r="L48" s="33"/>
    </row>
    <row r="49" spans="2:47" s="1" customFormat="1" ht="12" customHeight="1" x14ac:dyDescent="0.2">
      <c r="B49" s="33"/>
      <c r="C49" s="27" t="s">
        <v>95</v>
      </c>
      <c r="L49" s="33"/>
    </row>
    <row r="50" spans="2:47" s="1" customFormat="1" ht="16.5" customHeight="1" x14ac:dyDescent="0.2">
      <c r="B50" s="33"/>
      <c r="E50" s="294" t="str">
        <f>E9</f>
        <v>STA - Stavební část</v>
      </c>
      <c r="F50" s="314"/>
      <c r="G50" s="314"/>
      <c r="H50" s="314"/>
      <c r="L50" s="33"/>
    </row>
    <row r="51" spans="2:47" s="1" customFormat="1" ht="6.95" customHeight="1" x14ac:dyDescent="0.2">
      <c r="B51" s="33"/>
      <c r="L51" s="33"/>
    </row>
    <row r="52" spans="2:47" s="1" customFormat="1" ht="12" customHeight="1" x14ac:dyDescent="0.2">
      <c r="B52" s="33"/>
      <c r="C52" s="27" t="s">
        <v>22</v>
      </c>
      <c r="F52" s="25" t="str">
        <f>F12</f>
        <v>Tyršovo náměstí 250, 537 60 Chrudim</v>
      </c>
      <c r="I52" s="27" t="s">
        <v>24</v>
      </c>
      <c r="J52" s="50" t="str">
        <f>IF(J12="","",J12)</f>
        <v>31. 10. 2025</v>
      </c>
      <c r="L52" s="33"/>
    </row>
    <row r="53" spans="2:47" s="1" customFormat="1" ht="6.95" customHeight="1" x14ac:dyDescent="0.2">
      <c r="B53" s="33"/>
      <c r="L53" s="33"/>
    </row>
    <row r="54" spans="2:47" s="1" customFormat="1" ht="15.2" customHeight="1" x14ac:dyDescent="0.2">
      <c r="B54" s="33"/>
      <c r="C54" s="27" t="s">
        <v>30</v>
      </c>
      <c r="F54" s="25" t="str">
        <f>E15</f>
        <v>Pardubický kraj</v>
      </c>
      <c r="I54" s="27" t="s">
        <v>37</v>
      </c>
      <c r="J54" s="31" t="str">
        <f>E21</f>
        <v>TZB Komplet s.r.o.</v>
      </c>
      <c r="L54" s="33"/>
    </row>
    <row r="55" spans="2:47" s="1" customFormat="1" ht="15.2" customHeight="1" x14ac:dyDescent="0.2">
      <c r="B55" s="33"/>
      <c r="C55" s="27" t="s">
        <v>35</v>
      </c>
      <c r="F55" s="25" t="str">
        <f>IF(E18="","",E18)</f>
        <v>Vyplň údaj</v>
      </c>
      <c r="I55" s="27" t="s">
        <v>40</v>
      </c>
      <c r="J55" s="31" t="str">
        <f>E24</f>
        <v xml:space="preserve"> </v>
      </c>
      <c r="L55" s="33"/>
    </row>
    <row r="56" spans="2:47" s="1" customFormat="1" ht="10.35" customHeight="1" x14ac:dyDescent="0.2">
      <c r="B56" s="33"/>
      <c r="L56" s="33"/>
    </row>
    <row r="57" spans="2:47" s="1" customFormat="1" ht="29.25" customHeight="1" x14ac:dyDescent="0.2">
      <c r="B57" s="33"/>
      <c r="C57" s="97" t="s">
        <v>98</v>
      </c>
      <c r="D57" s="91"/>
      <c r="E57" s="91"/>
      <c r="F57" s="91"/>
      <c r="G57" s="91"/>
      <c r="H57" s="91"/>
      <c r="I57" s="91"/>
      <c r="J57" s="98" t="s">
        <v>99</v>
      </c>
      <c r="K57" s="91"/>
      <c r="L57" s="33"/>
    </row>
    <row r="58" spans="2:47" s="1" customFormat="1" ht="10.35" customHeight="1" x14ac:dyDescent="0.2">
      <c r="B58" s="33"/>
      <c r="L58" s="33"/>
    </row>
    <row r="59" spans="2:47" s="1" customFormat="1" ht="22.9" customHeight="1" x14ac:dyDescent="0.2">
      <c r="B59" s="33"/>
      <c r="C59" s="99" t="s">
        <v>76</v>
      </c>
      <c r="J59" s="64">
        <f>J94</f>
        <v>0</v>
      </c>
      <c r="L59" s="33"/>
      <c r="AU59" s="17" t="s">
        <v>100</v>
      </c>
    </row>
    <row r="60" spans="2:47" s="8" customFormat="1" ht="24.95" customHeight="1" x14ac:dyDescent="0.2">
      <c r="B60" s="100"/>
      <c r="D60" s="101" t="s">
        <v>101</v>
      </c>
      <c r="E60" s="102"/>
      <c r="F60" s="102"/>
      <c r="G60" s="102"/>
      <c r="H60" s="102"/>
      <c r="I60" s="102"/>
      <c r="J60" s="103">
        <f>J95</f>
        <v>0</v>
      </c>
      <c r="L60" s="100"/>
    </row>
    <row r="61" spans="2:47" s="9" customFormat="1" ht="19.899999999999999" customHeight="1" x14ac:dyDescent="0.2">
      <c r="B61" s="104"/>
      <c r="D61" s="105" t="s">
        <v>102</v>
      </c>
      <c r="E61" s="106"/>
      <c r="F61" s="106"/>
      <c r="G61" s="106"/>
      <c r="H61" s="106"/>
      <c r="I61" s="106"/>
      <c r="J61" s="107">
        <f>J96</f>
        <v>0</v>
      </c>
      <c r="L61" s="104"/>
    </row>
    <row r="62" spans="2:47" s="9" customFormat="1" ht="19.899999999999999" customHeight="1" x14ac:dyDescent="0.2">
      <c r="B62" s="104"/>
      <c r="D62" s="105" t="s">
        <v>103</v>
      </c>
      <c r="E62" s="106"/>
      <c r="F62" s="106"/>
      <c r="G62" s="106"/>
      <c r="H62" s="106"/>
      <c r="I62" s="106"/>
      <c r="J62" s="107">
        <f>J134</f>
        <v>0</v>
      </c>
      <c r="L62" s="104"/>
    </row>
    <row r="63" spans="2:47" s="9" customFormat="1" ht="19.899999999999999" customHeight="1" x14ac:dyDescent="0.2">
      <c r="B63" s="104"/>
      <c r="D63" s="105" t="s">
        <v>104</v>
      </c>
      <c r="E63" s="106"/>
      <c r="F63" s="106"/>
      <c r="G63" s="106"/>
      <c r="H63" s="106"/>
      <c r="I63" s="106"/>
      <c r="J63" s="107">
        <f>J141</f>
        <v>0</v>
      </c>
      <c r="L63" s="104"/>
    </row>
    <row r="64" spans="2:47" s="9" customFormat="1" ht="19.899999999999999" customHeight="1" x14ac:dyDescent="0.2">
      <c r="B64" s="104"/>
      <c r="D64" s="105" t="s">
        <v>105</v>
      </c>
      <c r="E64" s="106"/>
      <c r="F64" s="106"/>
      <c r="G64" s="106"/>
      <c r="H64" s="106"/>
      <c r="I64" s="106"/>
      <c r="J64" s="107">
        <f>J145</f>
        <v>0</v>
      </c>
      <c r="L64" s="104"/>
    </row>
    <row r="65" spans="2:12" s="9" customFormat="1" ht="19.899999999999999" customHeight="1" x14ac:dyDescent="0.2">
      <c r="B65" s="104"/>
      <c r="D65" s="105" t="s">
        <v>106</v>
      </c>
      <c r="E65" s="106"/>
      <c r="F65" s="106"/>
      <c r="G65" s="106"/>
      <c r="H65" s="106"/>
      <c r="I65" s="106"/>
      <c r="J65" s="107">
        <f>J152</f>
        <v>0</v>
      </c>
      <c r="L65" s="104"/>
    </row>
    <row r="66" spans="2:12" s="9" customFormat="1" ht="19.899999999999999" customHeight="1" x14ac:dyDescent="0.2">
      <c r="B66" s="104"/>
      <c r="D66" s="105" t="s">
        <v>107</v>
      </c>
      <c r="E66" s="106"/>
      <c r="F66" s="106"/>
      <c r="G66" s="106"/>
      <c r="H66" s="106"/>
      <c r="I66" s="106"/>
      <c r="J66" s="107">
        <f>J202</f>
        <v>0</v>
      </c>
      <c r="L66" s="104"/>
    </row>
    <row r="67" spans="2:12" s="9" customFormat="1" ht="19.899999999999999" customHeight="1" x14ac:dyDescent="0.2">
      <c r="B67" s="104"/>
      <c r="D67" s="105" t="s">
        <v>108</v>
      </c>
      <c r="E67" s="106"/>
      <c r="F67" s="106"/>
      <c r="G67" s="106"/>
      <c r="H67" s="106"/>
      <c r="I67" s="106"/>
      <c r="J67" s="107">
        <f>J258</f>
        <v>0</v>
      </c>
      <c r="L67" s="104"/>
    </row>
    <row r="68" spans="2:12" s="9" customFormat="1" ht="19.899999999999999" customHeight="1" x14ac:dyDescent="0.2">
      <c r="B68" s="104"/>
      <c r="D68" s="105" t="s">
        <v>109</v>
      </c>
      <c r="E68" s="106"/>
      <c r="F68" s="106"/>
      <c r="G68" s="106"/>
      <c r="H68" s="106"/>
      <c r="I68" s="106"/>
      <c r="J68" s="107">
        <f>J269</f>
        <v>0</v>
      </c>
      <c r="L68" s="104"/>
    </row>
    <row r="69" spans="2:12" s="8" customFormat="1" ht="24.95" customHeight="1" x14ac:dyDescent="0.2">
      <c r="B69" s="100"/>
      <c r="D69" s="101" t="s">
        <v>110</v>
      </c>
      <c r="E69" s="102"/>
      <c r="F69" s="102"/>
      <c r="G69" s="102"/>
      <c r="H69" s="102"/>
      <c r="I69" s="102"/>
      <c r="J69" s="103">
        <f>J272</f>
        <v>0</v>
      </c>
      <c r="L69" s="100"/>
    </row>
    <row r="70" spans="2:12" s="9" customFormat="1" ht="19.899999999999999" customHeight="1" x14ac:dyDescent="0.2">
      <c r="B70" s="104"/>
      <c r="D70" s="105" t="s">
        <v>111</v>
      </c>
      <c r="E70" s="106"/>
      <c r="F70" s="106"/>
      <c r="G70" s="106"/>
      <c r="H70" s="106"/>
      <c r="I70" s="106"/>
      <c r="J70" s="107">
        <f>J273</f>
        <v>0</v>
      </c>
      <c r="L70" s="104"/>
    </row>
    <row r="71" spans="2:12" s="9" customFormat="1" ht="19.899999999999999" customHeight="1" x14ac:dyDescent="0.2">
      <c r="B71" s="104"/>
      <c r="D71" s="105" t="s">
        <v>112</v>
      </c>
      <c r="E71" s="106"/>
      <c r="F71" s="106"/>
      <c r="G71" s="106"/>
      <c r="H71" s="106"/>
      <c r="I71" s="106"/>
      <c r="J71" s="107">
        <f>J294</f>
        <v>0</v>
      </c>
      <c r="L71" s="104"/>
    </row>
    <row r="72" spans="2:12" s="9" customFormat="1" ht="19.899999999999999" customHeight="1" x14ac:dyDescent="0.2">
      <c r="B72" s="104"/>
      <c r="D72" s="105" t="s">
        <v>113</v>
      </c>
      <c r="E72" s="106"/>
      <c r="F72" s="106"/>
      <c r="G72" s="106"/>
      <c r="H72" s="106"/>
      <c r="I72" s="106"/>
      <c r="J72" s="107">
        <f>J303</f>
        <v>0</v>
      </c>
      <c r="L72" s="104"/>
    </row>
    <row r="73" spans="2:12" s="9" customFormat="1" ht="19.899999999999999" customHeight="1" x14ac:dyDescent="0.2">
      <c r="B73" s="104"/>
      <c r="D73" s="105" t="s">
        <v>114</v>
      </c>
      <c r="E73" s="106"/>
      <c r="F73" s="106"/>
      <c r="G73" s="106"/>
      <c r="H73" s="106"/>
      <c r="I73" s="106"/>
      <c r="J73" s="107">
        <f>J319</f>
        <v>0</v>
      </c>
      <c r="L73" s="104"/>
    </row>
    <row r="74" spans="2:12" s="9" customFormat="1" ht="19.899999999999999" customHeight="1" x14ac:dyDescent="0.2">
      <c r="B74" s="104"/>
      <c r="D74" s="105" t="s">
        <v>115</v>
      </c>
      <c r="E74" s="106"/>
      <c r="F74" s="106"/>
      <c r="G74" s="106"/>
      <c r="H74" s="106"/>
      <c r="I74" s="106"/>
      <c r="J74" s="107">
        <f>J351</f>
        <v>0</v>
      </c>
      <c r="L74" s="104"/>
    </row>
    <row r="75" spans="2:12" s="1" customFormat="1" ht="21.75" customHeight="1" x14ac:dyDescent="0.2">
      <c r="B75" s="33"/>
      <c r="L75" s="33"/>
    </row>
    <row r="76" spans="2:12" s="1" customFormat="1" ht="6.95" customHeight="1" x14ac:dyDescent="0.2"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33"/>
    </row>
    <row r="80" spans="2:12" s="1" customFormat="1" ht="6.95" customHeight="1" x14ac:dyDescent="0.2">
      <c r="B80" s="44"/>
      <c r="C80" s="45"/>
      <c r="D80" s="45"/>
      <c r="E80" s="45"/>
      <c r="F80" s="45"/>
      <c r="G80" s="45"/>
      <c r="H80" s="45"/>
      <c r="I80" s="45"/>
      <c r="J80" s="45"/>
      <c r="K80" s="45"/>
      <c r="L80" s="33"/>
    </row>
    <row r="81" spans="2:63" s="1" customFormat="1" ht="24.95" customHeight="1" x14ac:dyDescent="0.2">
      <c r="B81" s="33"/>
      <c r="C81" s="21" t="s">
        <v>116</v>
      </c>
      <c r="L81" s="33"/>
    </row>
    <row r="82" spans="2:63" s="1" customFormat="1" ht="6.95" customHeight="1" x14ac:dyDescent="0.2">
      <c r="B82" s="33"/>
      <c r="L82" s="33"/>
    </row>
    <row r="83" spans="2:63" s="1" customFormat="1" ht="12" customHeight="1" x14ac:dyDescent="0.2">
      <c r="B83" s="33"/>
      <c r="C83" s="27" t="s">
        <v>16</v>
      </c>
      <c r="L83" s="33"/>
    </row>
    <row r="84" spans="2:63" s="1" customFormat="1" ht="16.5" customHeight="1" x14ac:dyDescent="0.2">
      <c r="B84" s="33"/>
      <c r="E84" s="312" t="str">
        <f>E7</f>
        <v>Obchodní akademie Chrudim - rekonstrukce kanalizace a vodovodu</v>
      </c>
      <c r="F84" s="313"/>
      <c r="G84" s="313"/>
      <c r="H84" s="313"/>
      <c r="L84" s="33"/>
    </row>
    <row r="85" spans="2:63" s="1" customFormat="1" ht="12" customHeight="1" x14ac:dyDescent="0.2">
      <c r="B85" s="33"/>
      <c r="C85" s="27" t="s">
        <v>95</v>
      </c>
      <c r="L85" s="33"/>
    </row>
    <row r="86" spans="2:63" s="1" customFormat="1" ht="16.5" customHeight="1" x14ac:dyDescent="0.2">
      <c r="B86" s="33"/>
      <c r="E86" s="294" t="str">
        <f>E9</f>
        <v>STA - Stavební část</v>
      </c>
      <c r="F86" s="314"/>
      <c r="G86" s="314"/>
      <c r="H86" s="314"/>
      <c r="L86" s="33"/>
    </row>
    <row r="87" spans="2:63" s="1" customFormat="1" ht="6.95" customHeight="1" x14ac:dyDescent="0.2">
      <c r="B87" s="33"/>
      <c r="L87" s="33"/>
    </row>
    <row r="88" spans="2:63" s="1" customFormat="1" ht="12" customHeight="1" x14ac:dyDescent="0.2">
      <c r="B88" s="33"/>
      <c r="C88" s="27" t="s">
        <v>22</v>
      </c>
      <c r="F88" s="25" t="str">
        <f>F12</f>
        <v>Tyršovo náměstí 250, 537 60 Chrudim</v>
      </c>
      <c r="I88" s="27" t="s">
        <v>24</v>
      </c>
      <c r="J88" s="50" t="str">
        <f>IF(J12="","",J12)</f>
        <v>31. 10. 2025</v>
      </c>
      <c r="L88" s="33"/>
    </row>
    <row r="89" spans="2:63" s="1" customFormat="1" ht="6.95" customHeight="1" x14ac:dyDescent="0.2">
      <c r="B89" s="33"/>
      <c r="L89" s="33"/>
    </row>
    <row r="90" spans="2:63" s="1" customFormat="1" ht="15.2" customHeight="1" x14ac:dyDescent="0.2">
      <c r="B90" s="33"/>
      <c r="C90" s="27" t="s">
        <v>30</v>
      </c>
      <c r="F90" s="25" t="str">
        <f>E15</f>
        <v>Pardubický kraj</v>
      </c>
      <c r="I90" s="27" t="s">
        <v>37</v>
      </c>
      <c r="J90" s="31" t="str">
        <f>E21</f>
        <v>TZB Komplet s.r.o.</v>
      </c>
      <c r="L90" s="33"/>
    </row>
    <row r="91" spans="2:63" s="1" customFormat="1" ht="15.2" customHeight="1" x14ac:dyDescent="0.2">
      <c r="B91" s="33"/>
      <c r="C91" s="27" t="s">
        <v>35</v>
      </c>
      <c r="F91" s="25" t="str">
        <f>IF(E18="","",E18)</f>
        <v>Vyplň údaj</v>
      </c>
      <c r="I91" s="27" t="s">
        <v>40</v>
      </c>
      <c r="J91" s="31" t="str">
        <f>E24</f>
        <v xml:space="preserve"> </v>
      </c>
      <c r="L91" s="33"/>
    </row>
    <row r="92" spans="2:63" s="1" customFormat="1" ht="10.35" customHeight="1" x14ac:dyDescent="0.2">
      <c r="B92" s="33"/>
      <c r="L92" s="33"/>
    </row>
    <row r="93" spans="2:63" s="10" customFormat="1" ht="29.25" customHeight="1" x14ac:dyDescent="0.2">
      <c r="B93" s="108"/>
      <c r="C93" s="109" t="s">
        <v>117</v>
      </c>
      <c r="D93" s="110" t="s">
        <v>63</v>
      </c>
      <c r="E93" s="110" t="s">
        <v>59</v>
      </c>
      <c r="F93" s="110" t="s">
        <v>60</v>
      </c>
      <c r="G93" s="110" t="s">
        <v>118</v>
      </c>
      <c r="H93" s="110" t="s">
        <v>119</v>
      </c>
      <c r="I93" s="110" t="s">
        <v>120</v>
      </c>
      <c r="J93" s="111" t="s">
        <v>99</v>
      </c>
      <c r="K93" s="112" t="s">
        <v>121</v>
      </c>
      <c r="L93" s="108"/>
      <c r="M93" s="57" t="s">
        <v>32</v>
      </c>
      <c r="N93" s="58" t="s">
        <v>48</v>
      </c>
      <c r="O93" s="58" t="s">
        <v>122</v>
      </c>
      <c r="P93" s="58" t="s">
        <v>123</v>
      </c>
      <c r="Q93" s="58" t="s">
        <v>124</v>
      </c>
      <c r="R93" s="58" t="s">
        <v>125</v>
      </c>
      <c r="S93" s="58" t="s">
        <v>126</v>
      </c>
      <c r="T93" s="59" t="s">
        <v>127</v>
      </c>
    </row>
    <row r="94" spans="2:63" s="1" customFormat="1" ht="22.9" customHeight="1" x14ac:dyDescent="0.25">
      <c r="B94" s="33"/>
      <c r="C94" s="62" t="s">
        <v>128</v>
      </c>
      <c r="J94" s="113">
        <f>BK94</f>
        <v>0</v>
      </c>
      <c r="L94" s="33"/>
      <c r="M94" s="60"/>
      <c r="N94" s="51"/>
      <c r="O94" s="51"/>
      <c r="P94" s="114">
        <f>P95+P272</f>
        <v>0</v>
      </c>
      <c r="Q94" s="51"/>
      <c r="R94" s="114">
        <f>R95+R272</f>
        <v>65.944169309999992</v>
      </c>
      <c r="S94" s="51"/>
      <c r="T94" s="115">
        <f>T95+T272</f>
        <v>37.199707749999995</v>
      </c>
      <c r="AT94" s="17" t="s">
        <v>77</v>
      </c>
      <c r="AU94" s="17" t="s">
        <v>100</v>
      </c>
      <c r="BK94" s="116">
        <f>BK95+BK272</f>
        <v>0</v>
      </c>
    </row>
    <row r="95" spans="2:63" s="11" customFormat="1" ht="25.9" customHeight="1" x14ac:dyDescent="0.2">
      <c r="B95" s="117"/>
      <c r="D95" s="118" t="s">
        <v>77</v>
      </c>
      <c r="E95" s="119" t="s">
        <v>129</v>
      </c>
      <c r="F95" s="119" t="s">
        <v>130</v>
      </c>
      <c r="I95" s="120"/>
      <c r="J95" s="121">
        <f>BK95</f>
        <v>0</v>
      </c>
      <c r="L95" s="117"/>
      <c r="M95" s="122"/>
      <c r="P95" s="123">
        <f>P96+P134+P141+P145+P152+P202+P258+P269</f>
        <v>0</v>
      </c>
      <c r="R95" s="123">
        <f>R96+R134+R141+R145+R152+R202+R258+R269</f>
        <v>60.534754809999988</v>
      </c>
      <c r="T95" s="124">
        <f>T96+T134+T141+T145+T152+T202+T258+T269</f>
        <v>35.598763999999996</v>
      </c>
      <c r="AR95" s="118" t="s">
        <v>85</v>
      </c>
      <c r="AT95" s="125" t="s">
        <v>77</v>
      </c>
      <c r="AU95" s="125" t="s">
        <v>78</v>
      </c>
      <c r="AY95" s="118" t="s">
        <v>131</v>
      </c>
      <c r="BK95" s="126">
        <f>BK96+BK134+BK141+BK145+BK152+BK202+BK258+BK269</f>
        <v>0</v>
      </c>
    </row>
    <row r="96" spans="2:63" s="11" customFormat="1" ht="22.9" customHeight="1" x14ac:dyDescent="0.2">
      <c r="B96" s="117"/>
      <c r="D96" s="118" t="s">
        <v>77</v>
      </c>
      <c r="E96" s="127" t="s">
        <v>85</v>
      </c>
      <c r="F96" s="127" t="s">
        <v>132</v>
      </c>
      <c r="I96" s="120"/>
      <c r="J96" s="128">
        <f>BK96</f>
        <v>0</v>
      </c>
      <c r="L96" s="117"/>
      <c r="M96" s="122"/>
      <c r="P96" s="123">
        <f>SUM(P97:P133)</f>
        <v>0</v>
      </c>
      <c r="R96" s="123">
        <f>SUM(R97:R133)</f>
        <v>19.925999999999998</v>
      </c>
      <c r="T96" s="124">
        <f>SUM(T97:T133)</f>
        <v>0</v>
      </c>
      <c r="AR96" s="118" t="s">
        <v>85</v>
      </c>
      <c r="AT96" s="125" t="s">
        <v>77</v>
      </c>
      <c r="AU96" s="125" t="s">
        <v>85</v>
      </c>
      <c r="AY96" s="118" t="s">
        <v>131</v>
      </c>
      <c r="BK96" s="126">
        <f>SUM(BK97:BK133)</f>
        <v>0</v>
      </c>
    </row>
    <row r="97" spans="2:65" s="1" customFormat="1" ht="24.2" customHeight="1" x14ac:dyDescent="0.2">
      <c r="B97" s="33"/>
      <c r="C97" s="129" t="s">
        <v>85</v>
      </c>
      <c r="D97" s="129" t="s">
        <v>133</v>
      </c>
      <c r="E97" s="130" t="s">
        <v>134</v>
      </c>
      <c r="F97" s="131" t="s">
        <v>135</v>
      </c>
      <c r="G97" s="132" t="s">
        <v>136</v>
      </c>
      <c r="H97" s="133">
        <v>39.520000000000003</v>
      </c>
      <c r="I97" s="134"/>
      <c r="J97" s="135">
        <f>ROUND(I97*H97,2)</f>
        <v>0</v>
      </c>
      <c r="K97" s="136"/>
      <c r="L97" s="33"/>
      <c r="M97" s="137" t="s">
        <v>32</v>
      </c>
      <c r="N97" s="138" t="s">
        <v>49</v>
      </c>
      <c r="P97" s="139">
        <f>O97*H97</f>
        <v>0</v>
      </c>
      <c r="Q97" s="139">
        <v>0</v>
      </c>
      <c r="R97" s="139">
        <f>Q97*H97</f>
        <v>0</v>
      </c>
      <c r="S97" s="139">
        <v>0</v>
      </c>
      <c r="T97" s="140">
        <f>S97*H97</f>
        <v>0</v>
      </c>
      <c r="AR97" s="141" t="s">
        <v>137</v>
      </c>
      <c r="AT97" s="141" t="s">
        <v>133</v>
      </c>
      <c r="AU97" s="141" t="s">
        <v>87</v>
      </c>
      <c r="AY97" s="17" t="s">
        <v>131</v>
      </c>
      <c r="BE97" s="142">
        <f>IF(N97="základní",J97,0)</f>
        <v>0</v>
      </c>
      <c r="BF97" s="142">
        <f>IF(N97="snížená",J97,0)</f>
        <v>0</v>
      </c>
      <c r="BG97" s="142">
        <f>IF(N97="zákl. přenesená",J97,0)</f>
        <v>0</v>
      </c>
      <c r="BH97" s="142">
        <f>IF(N97="sníž. přenesená",J97,0)</f>
        <v>0</v>
      </c>
      <c r="BI97" s="142">
        <f>IF(N97="nulová",J97,0)</f>
        <v>0</v>
      </c>
      <c r="BJ97" s="17" t="s">
        <v>85</v>
      </c>
      <c r="BK97" s="142">
        <f>ROUND(I97*H97,2)</f>
        <v>0</v>
      </c>
      <c r="BL97" s="17" t="s">
        <v>137</v>
      </c>
      <c r="BM97" s="141" t="s">
        <v>138</v>
      </c>
    </row>
    <row r="98" spans="2:65" s="1" customFormat="1" ht="11.25" x14ac:dyDescent="0.2">
      <c r="B98" s="33"/>
      <c r="D98" s="143" t="s">
        <v>139</v>
      </c>
      <c r="F98" s="144" t="s">
        <v>140</v>
      </c>
      <c r="I98" s="145"/>
      <c r="L98" s="33"/>
      <c r="M98" s="146"/>
      <c r="T98" s="54"/>
      <c r="AT98" s="17" t="s">
        <v>139</v>
      </c>
      <c r="AU98" s="17" t="s">
        <v>87</v>
      </c>
    </row>
    <row r="99" spans="2:65" s="12" customFormat="1" ht="11.25" x14ac:dyDescent="0.2">
      <c r="B99" s="147"/>
      <c r="D99" s="148" t="s">
        <v>141</v>
      </c>
      <c r="E99" s="149" t="s">
        <v>32</v>
      </c>
      <c r="F99" s="150" t="s">
        <v>142</v>
      </c>
      <c r="H99" s="151">
        <v>39.520000000000003</v>
      </c>
      <c r="I99" s="152"/>
      <c r="L99" s="147"/>
      <c r="M99" s="153"/>
      <c r="T99" s="154"/>
      <c r="AT99" s="149" t="s">
        <v>141</v>
      </c>
      <c r="AU99" s="149" t="s">
        <v>87</v>
      </c>
      <c r="AV99" s="12" t="s">
        <v>87</v>
      </c>
      <c r="AW99" s="12" t="s">
        <v>39</v>
      </c>
      <c r="AX99" s="12" t="s">
        <v>85</v>
      </c>
      <c r="AY99" s="149" t="s">
        <v>131</v>
      </c>
    </row>
    <row r="100" spans="2:65" s="1" customFormat="1" ht="55.5" customHeight="1" x14ac:dyDescent="0.2">
      <c r="B100" s="33"/>
      <c r="C100" s="129" t="s">
        <v>87</v>
      </c>
      <c r="D100" s="129" t="s">
        <v>133</v>
      </c>
      <c r="E100" s="130" t="s">
        <v>143</v>
      </c>
      <c r="F100" s="131" t="s">
        <v>144</v>
      </c>
      <c r="G100" s="132" t="s">
        <v>136</v>
      </c>
      <c r="H100" s="133">
        <v>15.96</v>
      </c>
      <c r="I100" s="134"/>
      <c r="J100" s="135">
        <f>ROUND(I100*H100,2)</f>
        <v>0</v>
      </c>
      <c r="K100" s="136"/>
      <c r="L100" s="33"/>
      <c r="M100" s="137" t="s">
        <v>32</v>
      </c>
      <c r="N100" s="138" t="s">
        <v>49</v>
      </c>
      <c r="P100" s="139">
        <f>O100*H100</f>
        <v>0</v>
      </c>
      <c r="Q100" s="139">
        <v>0</v>
      </c>
      <c r="R100" s="139">
        <f>Q100*H100</f>
        <v>0</v>
      </c>
      <c r="S100" s="139">
        <v>0</v>
      </c>
      <c r="T100" s="140">
        <f>S100*H100</f>
        <v>0</v>
      </c>
      <c r="AR100" s="141" t="s">
        <v>137</v>
      </c>
      <c r="AT100" s="141" t="s">
        <v>133</v>
      </c>
      <c r="AU100" s="141" t="s">
        <v>87</v>
      </c>
      <c r="AY100" s="17" t="s">
        <v>131</v>
      </c>
      <c r="BE100" s="142">
        <f>IF(N100="základní",J100,0)</f>
        <v>0</v>
      </c>
      <c r="BF100" s="142">
        <f>IF(N100="snížená",J100,0)</f>
        <v>0</v>
      </c>
      <c r="BG100" s="142">
        <f>IF(N100="zákl. přenesená",J100,0)</f>
        <v>0</v>
      </c>
      <c r="BH100" s="142">
        <f>IF(N100="sníž. přenesená",J100,0)</f>
        <v>0</v>
      </c>
      <c r="BI100" s="142">
        <f>IF(N100="nulová",J100,0)</f>
        <v>0</v>
      </c>
      <c r="BJ100" s="17" t="s">
        <v>85</v>
      </c>
      <c r="BK100" s="142">
        <f>ROUND(I100*H100,2)</f>
        <v>0</v>
      </c>
      <c r="BL100" s="17" t="s">
        <v>137</v>
      </c>
      <c r="BM100" s="141" t="s">
        <v>145</v>
      </c>
    </row>
    <row r="101" spans="2:65" s="1" customFormat="1" ht="11.25" x14ac:dyDescent="0.2">
      <c r="B101" s="33"/>
      <c r="D101" s="143" t="s">
        <v>139</v>
      </c>
      <c r="F101" s="144" t="s">
        <v>146</v>
      </c>
      <c r="I101" s="145"/>
      <c r="L101" s="33"/>
      <c r="M101" s="146"/>
      <c r="T101" s="54"/>
      <c r="AT101" s="17" t="s">
        <v>139</v>
      </c>
      <c r="AU101" s="17" t="s">
        <v>87</v>
      </c>
    </row>
    <row r="102" spans="2:65" s="12" customFormat="1" ht="11.25" x14ac:dyDescent="0.2">
      <c r="B102" s="147"/>
      <c r="D102" s="148" t="s">
        <v>141</v>
      </c>
      <c r="E102" s="149" t="s">
        <v>32</v>
      </c>
      <c r="F102" s="150" t="s">
        <v>147</v>
      </c>
      <c r="H102" s="151">
        <v>15.96</v>
      </c>
      <c r="I102" s="152"/>
      <c r="L102" s="147"/>
      <c r="M102" s="153"/>
      <c r="T102" s="154"/>
      <c r="AT102" s="149" t="s">
        <v>141</v>
      </c>
      <c r="AU102" s="149" t="s">
        <v>87</v>
      </c>
      <c r="AV102" s="12" t="s">
        <v>87</v>
      </c>
      <c r="AW102" s="12" t="s">
        <v>39</v>
      </c>
      <c r="AX102" s="12" t="s">
        <v>85</v>
      </c>
      <c r="AY102" s="149" t="s">
        <v>131</v>
      </c>
    </row>
    <row r="103" spans="2:65" s="1" customFormat="1" ht="62.65" customHeight="1" x14ac:dyDescent="0.2">
      <c r="B103" s="33"/>
      <c r="C103" s="129" t="s">
        <v>148</v>
      </c>
      <c r="D103" s="129" t="s">
        <v>133</v>
      </c>
      <c r="E103" s="130" t="s">
        <v>149</v>
      </c>
      <c r="F103" s="131" t="s">
        <v>150</v>
      </c>
      <c r="G103" s="132" t="s">
        <v>136</v>
      </c>
      <c r="H103" s="133">
        <v>143.63999999999999</v>
      </c>
      <c r="I103" s="134"/>
      <c r="J103" s="135">
        <f>ROUND(I103*H103,2)</f>
        <v>0</v>
      </c>
      <c r="K103" s="136"/>
      <c r="L103" s="33"/>
      <c r="M103" s="137" t="s">
        <v>32</v>
      </c>
      <c r="N103" s="138" t="s">
        <v>49</v>
      </c>
      <c r="P103" s="139">
        <f>O103*H103</f>
        <v>0</v>
      </c>
      <c r="Q103" s="139">
        <v>0</v>
      </c>
      <c r="R103" s="139">
        <f>Q103*H103</f>
        <v>0</v>
      </c>
      <c r="S103" s="139">
        <v>0</v>
      </c>
      <c r="T103" s="140">
        <f>S103*H103</f>
        <v>0</v>
      </c>
      <c r="AR103" s="141" t="s">
        <v>137</v>
      </c>
      <c r="AT103" s="141" t="s">
        <v>133</v>
      </c>
      <c r="AU103" s="141" t="s">
        <v>87</v>
      </c>
      <c r="AY103" s="17" t="s">
        <v>131</v>
      </c>
      <c r="BE103" s="142">
        <f>IF(N103="základní",J103,0)</f>
        <v>0</v>
      </c>
      <c r="BF103" s="142">
        <f>IF(N103="snížená",J103,0)</f>
        <v>0</v>
      </c>
      <c r="BG103" s="142">
        <f>IF(N103="zákl. přenesená",J103,0)</f>
        <v>0</v>
      </c>
      <c r="BH103" s="142">
        <f>IF(N103="sníž. přenesená",J103,0)</f>
        <v>0</v>
      </c>
      <c r="BI103" s="142">
        <f>IF(N103="nulová",J103,0)</f>
        <v>0</v>
      </c>
      <c r="BJ103" s="17" t="s">
        <v>85</v>
      </c>
      <c r="BK103" s="142">
        <f>ROUND(I103*H103,2)</f>
        <v>0</v>
      </c>
      <c r="BL103" s="17" t="s">
        <v>137</v>
      </c>
      <c r="BM103" s="141" t="s">
        <v>151</v>
      </c>
    </row>
    <row r="104" spans="2:65" s="1" customFormat="1" ht="11.25" x14ac:dyDescent="0.2">
      <c r="B104" s="33"/>
      <c r="D104" s="143" t="s">
        <v>139</v>
      </c>
      <c r="F104" s="144" t="s">
        <v>152</v>
      </c>
      <c r="I104" s="145"/>
      <c r="L104" s="33"/>
      <c r="M104" s="146"/>
      <c r="T104" s="54"/>
      <c r="AT104" s="17" t="s">
        <v>139</v>
      </c>
      <c r="AU104" s="17" t="s">
        <v>87</v>
      </c>
    </row>
    <row r="105" spans="2:65" s="1" customFormat="1" ht="19.5" x14ac:dyDescent="0.2">
      <c r="B105" s="33"/>
      <c r="D105" s="148" t="s">
        <v>153</v>
      </c>
      <c r="F105" s="155" t="s">
        <v>154</v>
      </c>
      <c r="I105" s="145"/>
      <c r="L105" s="33"/>
      <c r="M105" s="146"/>
      <c r="T105" s="54"/>
      <c r="AT105" s="17" t="s">
        <v>153</v>
      </c>
      <c r="AU105" s="17" t="s">
        <v>87</v>
      </c>
    </row>
    <row r="106" spans="2:65" s="12" customFormat="1" ht="11.25" x14ac:dyDescent="0.2">
      <c r="B106" s="147"/>
      <c r="D106" s="148" t="s">
        <v>141</v>
      </c>
      <c r="E106" s="149" t="s">
        <v>32</v>
      </c>
      <c r="F106" s="150" t="s">
        <v>147</v>
      </c>
      <c r="H106" s="151">
        <v>15.96</v>
      </c>
      <c r="I106" s="152"/>
      <c r="L106" s="147"/>
      <c r="M106" s="153"/>
      <c r="T106" s="154"/>
      <c r="AT106" s="149" t="s">
        <v>141</v>
      </c>
      <c r="AU106" s="149" t="s">
        <v>87</v>
      </c>
      <c r="AV106" s="12" t="s">
        <v>87</v>
      </c>
      <c r="AW106" s="12" t="s">
        <v>39</v>
      </c>
      <c r="AX106" s="12" t="s">
        <v>85</v>
      </c>
      <c r="AY106" s="149" t="s">
        <v>131</v>
      </c>
    </row>
    <row r="107" spans="2:65" s="12" customFormat="1" ht="11.25" x14ac:dyDescent="0.2">
      <c r="B107" s="147"/>
      <c r="D107" s="148" t="s">
        <v>141</v>
      </c>
      <c r="F107" s="150" t="s">
        <v>155</v>
      </c>
      <c r="H107" s="151">
        <v>143.63999999999999</v>
      </c>
      <c r="I107" s="152"/>
      <c r="L107" s="147"/>
      <c r="M107" s="153"/>
      <c r="T107" s="154"/>
      <c r="AT107" s="149" t="s">
        <v>141</v>
      </c>
      <c r="AU107" s="149" t="s">
        <v>87</v>
      </c>
      <c r="AV107" s="12" t="s">
        <v>87</v>
      </c>
      <c r="AW107" s="12" t="s">
        <v>4</v>
      </c>
      <c r="AX107" s="12" t="s">
        <v>85</v>
      </c>
      <c r="AY107" s="149" t="s">
        <v>131</v>
      </c>
    </row>
    <row r="108" spans="2:65" s="1" customFormat="1" ht="62.65" customHeight="1" x14ac:dyDescent="0.2">
      <c r="B108" s="33"/>
      <c r="C108" s="129" t="s">
        <v>137</v>
      </c>
      <c r="D108" s="129" t="s">
        <v>133</v>
      </c>
      <c r="E108" s="130" t="s">
        <v>156</v>
      </c>
      <c r="F108" s="131" t="s">
        <v>157</v>
      </c>
      <c r="G108" s="132" t="s">
        <v>136</v>
      </c>
      <c r="H108" s="133">
        <v>15.96</v>
      </c>
      <c r="I108" s="134"/>
      <c r="J108" s="135">
        <f>ROUND(I108*H108,2)</f>
        <v>0</v>
      </c>
      <c r="K108" s="136"/>
      <c r="L108" s="33"/>
      <c r="M108" s="137" t="s">
        <v>32</v>
      </c>
      <c r="N108" s="138" t="s">
        <v>49</v>
      </c>
      <c r="P108" s="139">
        <f>O108*H108</f>
        <v>0</v>
      </c>
      <c r="Q108" s="139">
        <v>0</v>
      </c>
      <c r="R108" s="139">
        <f>Q108*H108</f>
        <v>0</v>
      </c>
      <c r="S108" s="139">
        <v>0</v>
      </c>
      <c r="T108" s="140">
        <f>S108*H108</f>
        <v>0</v>
      </c>
      <c r="AR108" s="141" t="s">
        <v>137</v>
      </c>
      <c r="AT108" s="141" t="s">
        <v>133</v>
      </c>
      <c r="AU108" s="141" t="s">
        <v>87</v>
      </c>
      <c r="AY108" s="17" t="s">
        <v>131</v>
      </c>
      <c r="BE108" s="142">
        <f>IF(N108="základní",J108,0)</f>
        <v>0</v>
      </c>
      <c r="BF108" s="142">
        <f>IF(N108="snížená",J108,0)</f>
        <v>0</v>
      </c>
      <c r="BG108" s="142">
        <f>IF(N108="zákl. přenesená",J108,0)</f>
        <v>0</v>
      </c>
      <c r="BH108" s="142">
        <f>IF(N108="sníž. přenesená",J108,0)</f>
        <v>0</v>
      </c>
      <c r="BI108" s="142">
        <f>IF(N108="nulová",J108,0)</f>
        <v>0</v>
      </c>
      <c r="BJ108" s="17" t="s">
        <v>85</v>
      </c>
      <c r="BK108" s="142">
        <f>ROUND(I108*H108,2)</f>
        <v>0</v>
      </c>
      <c r="BL108" s="17" t="s">
        <v>137</v>
      </c>
      <c r="BM108" s="141" t="s">
        <v>158</v>
      </c>
    </row>
    <row r="109" spans="2:65" s="1" customFormat="1" ht="11.25" x14ac:dyDescent="0.2">
      <c r="B109" s="33"/>
      <c r="D109" s="143" t="s">
        <v>139</v>
      </c>
      <c r="F109" s="144" t="s">
        <v>159</v>
      </c>
      <c r="I109" s="145"/>
      <c r="L109" s="33"/>
      <c r="M109" s="146"/>
      <c r="T109" s="54"/>
      <c r="AT109" s="17" t="s">
        <v>139</v>
      </c>
      <c r="AU109" s="17" t="s">
        <v>87</v>
      </c>
    </row>
    <row r="110" spans="2:65" s="12" customFormat="1" ht="11.25" x14ac:dyDescent="0.2">
      <c r="B110" s="147"/>
      <c r="D110" s="148" t="s">
        <v>141</v>
      </c>
      <c r="E110" s="149" t="s">
        <v>32</v>
      </c>
      <c r="F110" s="150" t="s">
        <v>147</v>
      </c>
      <c r="H110" s="151">
        <v>15.96</v>
      </c>
      <c r="I110" s="152"/>
      <c r="L110" s="147"/>
      <c r="M110" s="153"/>
      <c r="T110" s="154"/>
      <c r="AT110" s="149" t="s">
        <v>141</v>
      </c>
      <c r="AU110" s="149" t="s">
        <v>87</v>
      </c>
      <c r="AV110" s="12" t="s">
        <v>87</v>
      </c>
      <c r="AW110" s="12" t="s">
        <v>39</v>
      </c>
      <c r="AX110" s="12" t="s">
        <v>85</v>
      </c>
      <c r="AY110" s="149" t="s">
        <v>131</v>
      </c>
    </row>
    <row r="111" spans="2:65" s="1" customFormat="1" ht="66.75" customHeight="1" x14ac:dyDescent="0.2">
      <c r="B111" s="33"/>
      <c r="C111" s="129" t="s">
        <v>160</v>
      </c>
      <c r="D111" s="129" t="s">
        <v>133</v>
      </c>
      <c r="E111" s="130" t="s">
        <v>161</v>
      </c>
      <c r="F111" s="131" t="s">
        <v>162</v>
      </c>
      <c r="G111" s="132" t="s">
        <v>136</v>
      </c>
      <c r="H111" s="133">
        <v>159.6</v>
      </c>
      <c r="I111" s="134"/>
      <c r="J111" s="135">
        <f>ROUND(I111*H111,2)</f>
        <v>0</v>
      </c>
      <c r="K111" s="136"/>
      <c r="L111" s="33"/>
      <c r="M111" s="137" t="s">
        <v>32</v>
      </c>
      <c r="N111" s="138" t="s">
        <v>49</v>
      </c>
      <c r="P111" s="139">
        <f>O111*H111</f>
        <v>0</v>
      </c>
      <c r="Q111" s="139">
        <v>0</v>
      </c>
      <c r="R111" s="139">
        <f>Q111*H111</f>
        <v>0</v>
      </c>
      <c r="S111" s="139">
        <v>0</v>
      </c>
      <c r="T111" s="140">
        <f>S111*H111</f>
        <v>0</v>
      </c>
      <c r="AR111" s="141" t="s">
        <v>137</v>
      </c>
      <c r="AT111" s="141" t="s">
        <v>133</v>
      </c>
      <c r="AU111" s="141" t="s">
        <v>87</v>
      </c>
      <c r="AY111" s="17" t="s">
        <v>131</v>
      </c>
      <c r="BE111" s="142">
        <f>IF(N111="základní",J111,0)</f>
        <v>0</v>
      </c>
      <c r="BF111" s="142">
        <f>IF(N111="snížená",J111,0)</f>
        <v>0</v>
      </c>
      <c r="BG111" s="142">
        <f>IF(N111="zákl. přenesená",J111,0)</f>
        <v>0</v>
      </c>
      <c r="BH111" s="142">
        <f>IF(N111="sníž. přenesená",J111,0)</f>
        <v>0</v>
      </c>
      <c r="BI111" s="142">
        <f>IF(N111="nulová",J111,0)</f>
        <v>0</v>
      </c>
      <c r="BJ111" s="17" t="s">
        <v>85</v>
      </c>
      <c r="BK111" s="142">
        <f>ROUND(I111*H111,2)</f>
        <v>0</v>
      </c>
      <c r="BL111" s="17" t="s">
        <v>137</v>
      </c>
      <c r="BM111" s="141" t="s">
        <v>163</v>
      </c>
    </row>
    <row r="112" spans="2:65" s="1" customFormat="1" ht="11.25" x14ac:dyDescent="0.2">
      <c r="B112" s="33"/>
      <c r="D112" s="143" t="s">
        <v>139</v>
      </c>
      <c r="F112" s="144" t="s">
        <v>164</v>
      </c>
      <c r="I112" s="145"/>
      <c r="L112" s="33"/>
      <c r="M112" s="146"/>
      <c r="T112" s="54"/>
      <c r="AT112" s="17" t="s">
        <v>139</v>
      </c>
      <c r="AU112" s="17" t="s">
        <v>87</v>
      </c>
    </row>
    <row r="113" spans="2:65" s="1" customFormat="1" ht="19.5" x14ac:dyDescent="0.2">
      <c r="B113" s="33"/>
      <c r="D113" s="148" t="s">
        <v>153</v>
      </c>
      <c r="F113" s="155" t="s">
        <v>165</v>
      </c>
      <c r="I113" s="145"/>
      <c r="L113" s="33"/>
      <c r="M113" s="146"/>
      <c r="T113" s="54"/>
      <c r="AT113" s="17" t="s">
        <v>153</v>
      </c>
      <c r="AU113" s="17" t="s">
        <v>87</v>
      </c>
    </row>
    <row r="114" spans="2:65" s="12" customFormat="1" ht="11.25" x14ac:dyDescent="0.2">
      <c r="B114" s="147"/>
      <c r="D114" s="148" t="s">
        <v>141</v>
      </c>
      <c r="E114" s="149" t="s">
        <v>32</v>
      </c>
      <c r="F114" s="150" t="s">
        <v>147</v>
      </c>
      <c r="H114" s="151">
        <v>15.96</v>
      </c>
      <c r="I114" s="152"/>
      <c r="L114" s="147"/>
      <c r="M114" s="153"/>
      <c r="T114" s="154"/>
      <c r="AT114" s="149" t="s">
        <v>141</v>
      </c>
      <c r="AU114" s="149" t="s">
        <v>87</v>
      </c>
      <c r="AV114" s="12" t="s">
        <v>87</v>
      </c>
      <c r="AW114" s="12" t="s">
        <v>39</v>
      </c>
      <c r="AX114" s="12" t="s">
        <v>85</v>
      </c>
      <c r="AY114" s="149" t="s">
        <v>131</v>
      </c>
    </row>
    <row r="115" spans="2:65" s="12" customFormat="1" ht="11.25" x14ac:dyDescent="0.2">
      <c r="B115" s="147"/>
      <c r="D115" s="148" t="s">
        <v>141</v>
      </c>
      <c r="F115" s="150" t="s">
        <v>166</v>
      </c>
      <c r="H115" s="151">
        <v>159.6</v>
      </c>
      <c r="I115" s="152"/>
      <c r="L115" s="147"/>
      <c r="M115" s="153"/>
      <c r="T115" s="154"/>
      <c r="AT115" s="149" t="s">
        <v>141</v>
      </c>
      <c r="AU115" s="149" t="s">
        <v>87</v>
      </c>
      <c r="AV115" s="12" t="s">
        <v>87</v>
      </c>
      <c r="AW115" s="12" t="s">
        <v>4</v>
      </c>
      <c r="AX115" s="12" t="s">
        <v>85</v>
      </c>
      <c r="AY115" s="149" t="s">
        <v>131</v>
      </c>
    </row>
    <row r="116" spans="2:65" s="1" customFormat="1" ht="37.9" customHeight="1" x14ac:dyDescent="0.2">
      <c r="B116" s="33"/>
      <c r="C116" s="129" t="s">
        <v>167</v>
      </c>
      <c r="D116" s="129" t="s">
        <v>133</v>
      </c>
      <c r="E116" s="130" t="s">
        <v>168</v>
      </c>
      <c r="F116" s="131" t="s">
        <v>169</v>
      </c>
      <c r="G116" s="132" t="s">
        <v>136</v>
      </c>
      <c r="H116" s="133">
        <v>15.96</v>
      </c>
      <c r="I116" s="134"/>
      <c r="J116" s="135">
        <f>ROUND(I116*H116,2)</f>
        <v>0</v>
      </c>
      <c r="K116" s="136"/>
      <c r="L116" s="33"/>
      <c r="M116" s="137" t="s">
        <v>32</v>
      </c>
      <c r="N116" s="138" t="s">
        <v>49</v>
      </c>
      <c r="P116" s="139">
        <f>O116*H116</f>
        <v>0</v>
      </c>
      <c r="Q116" s="139">
        <v>0</v>
      </c>
      <c r="R116" s="139">
        <f>Q116*H116</f>
        <v>0</v>
      </c>
      <c r="S116" s="139">
        <v>0</v>
      </c>
      <c r="T116" s="140">
        <f>S116*H116</f>
        <v>0</v>
      </c>
      <c r="AR116" s="141" t="s">
        <v>137</v>
      </c>
      <c r="AT116" s="141" t="s">
        <v>133</v>
      </c>
      <c r="AU116" s="141" t="s">
        <v>87</v>
      </c>
      <c r="AY116" s="17" t="s">
        <v>131</v>
      </c>
      <c r="BE116" s="142">
        <f>IF(N116="základní",J116,0)</f>
        <v>0</v>
      </c>
      <c r="BF116" s="142">
        <f>IF(N116="snížená",J116,0)</f>
        <v>0</v>
      </c>
      <c r="BG116" s="142">
        <f>IF(N116="zákl. přenesená",J116,0)</f>
        <v>0</v>
      </c>
      <c r="BH116" s="142">
        <f>IF(N116="sníž. přenesená",J116,0)</f>
        <v>0</v>
      </c>
      <c r="BI116" s="142">
        <f>IF(N116="nulová",J116,0)</f>
        <v>0</v>
      </c>
      <c r="BJ116" s="17" t="s">
        <v>85</v>
      </c>
      <c r="BK116" s="142">
        <f>ROUND(I116*H116,2)</f>
        <v>0</v>
      </c>
      <c r="BL116" s="17" t="s">
        <v>137</v>
      </c>
      <c r="BM116" s="141" t="s">
        <v>170</v>
      </c>
    </row>
    <row r="117" spans="2:65" s="1" customFormat="1" ht="11.25" x14ac:dyDescent="0.2">
      <c r="B117" s="33"/>
      <c r="D117" s="143" t="s">
        <v>139</v>
      </c>
      <c r="F117" s="144" t="s">
        <v>171</v>
      </c>
      <c r="I117" s="145"/>
      <c r="L117" s="33"/>
      <c r="M117" s="146"/>
      <c r="T117" s="54"/>
      <c r="AT117" s="17" t="s">
        <v>139</v>
      </c>
      <c r="AU117" s="17" t="s">
        <v>87</v>
      </c>
    </row>
    <row r="118" spans="2:65" s="12" customFormat="1" ht="11.25" x14ac:dyDescent="0.2">
      <c r="B118" s="147"/>
      <c r="D118" s="148" t="s">
        <v>141</v>
      </c>
      <c r="E118" s="149" t="s">
        <v>32</v>
      </c>
      <c r="F118" s="150" t="s">
        <v>147</v>
      </c>
      <c r="H118" s="151">
        <v>15.96</v>
      </c>
      <c r="I118" s="152"/>
      <c r="L118" s="147"/>
      <c r="M118" s="153"/>
      <c r="T118" s="154"/>
      <c r="AT118" s="149" t="s">
        <v>141</v>
      </c>
      <c r="AU118" s="149" t="s">
        <v>87</v>
      </c>
      <c r="AV118" s="12" t="s">
        <v>87</v>
      </c>
      <c r="AW118" s="12" t="s">
        <v>39</v>
      </c>
      <c r="AX118" s="12" t="s">
        <v>85</v>
      </c>
      <c r="AY118" s="149" t="s">
        <v>131</v>
      </c>
    </row>
    <row r="119" spans="2:65" s="1" customFormat="1" ht="44.25" customHeight="1" x14ac:dyDescent="0.2">
      <c r="B119" s="33"/>
      <c r="C119" s="129" t="s">
        <v>172</v>
      </c>
      <c r="D119" s="129" t="s">
        <v>133</v>
      </c>
      <c r="E119" s="130" t="s">
        <v>173</v>
      </c>
      <c r="F119" s="131" t="s">
        <v>174</v>
      </c>
      <c r="G119" s="132" t="s">
        <v>175</v>
      </c>
      <c r="H119" s="133">
        <v>31.92</v>
      </c>
      <c r="I119" s="134"/>
      <c r="J119" s="135">
        <f>ROUND(I119*H119,2)</f>
        <v>0</v>
      </c>
      <c r="K119" s="136"/>
      <c r="L119" s="33"/>
      <c r="M119" s="137" t="s">
        <v>32</v>
      </c>
      <c r="N119" s="138" t="s">
        <v>49</v>
      </c>
      <c r="P119" s="139">
        <f>O119*H119</f>
        <v>0</v>
      </c>
      <c r="Q119" s="139">
        <v>0</v>
      </c>
      <c r="R119" s="139">
        <f>Q119*H119</f>
        <v>0</v>
      </c>
      <c r="S119" s="139">
        <v>0</v>
      </c>
      <c r="T119" s="140">
        <f>S119*H119</f>
        <v>0</v>
      </c>
      <c r="AR119" s="141" t="s">
        <v>137</v>
      </c>
      <c r="AT119" s="141" t="s">
        <v>133</v>
      </c>
      <c r="AU119" s="141" t="s">
        <v>87</v>
      </c>
      <c r="AY119" s="17" t="s">
        <v>131</v>
      </c>
      <c r="BE119" s="142">
        <f>IF(N119="základní",J119,0)</f>
        <v>0</v>
      </c>
      <c r="BF119" s="142">
        <f>IF(N119="snížená",J119,0)</f>
        <v>0</v>
      </c>
      <c r="BG119" s="142">
        <f>IF(N119="zákl. přenesená",J119,0)</f>
        <v>0</v>
      </c>
      <c r="BH119" s="142">
        <f>IF(N119="sníž. přenesená",J119,0)</f>
        <v>0</v>
      </c>
      <c r="BI119" s="142">
        <f>IF(N119="nulová",J119,0)</f>
        <v>0</v>
      </c>
      <c r="BJ119" s="17" t="s">
        <v>85</v>
      </c>
      <c r="BK119" s="142">
        <f>ROUND(I119*H119,2)</f>
        <v>0</v>
      </c>
      <c r="BL119" s="17" t="s">
        <v>137</v>
      </c>
      <c r="BM119" s="141" t="s">
        <v>176</v>
      </c>
    </row>
    <row r="120" spans="2:65" s="1" customFormat="1" ht="11.25" x14ac:dyDescent="0.2">
      <c r="B120" s="33"/>
      <c r="D120" s="143" t="s">
        <v>139</v>
      </c>
      <c r="F120" s="144" t="s">
        <v>177</v>
      </c>
      <c r="I120" s="145"/>
      <c r="L120" s="33"/>
      <c r="M120" s="146"/>
      <c r="T120" s="54"/>
      <c r="AT120" s="17" t="s">
        <v>139</v>
      </c>
      <c r="AU120" s="17" t="s">
        <v>87</v>
      </c>
    </row>
    <row r="121" spans="2:65" s="1" customFormat="1" ht="19.5" x14ac:dyDescent="0.2">
      <c r="B121" s="33"/>
      <c r="D121" s="148" t="s">
        <v>153</v>
      </c>
      <c r="F121" s="155" t="s">
        <v>178</v>
      </c>
      <c r="I121" s="145"/>
      <c r="L121" s="33"/>
      <c r="M121" s="146"/>
      <c r="T121" s="54"/>
      <c r="AT121" s="17" t="s">
        <v>153</v>
      </c>
      <c r="AU121" s="17" t="s">
        <v>87</v>
      </c>
    </row>
    <row r="122" spans="2:65" s="12" customFormat="1" ht="11.25" x14ac:dyDescent="0.2">
      <c r="B122" s="147"/>
      <c r="D122" s="148" t="s">
        <v>141</v>
      </c>
      <c r="E122" s="149" t="s">
        <v>32</v>
      </c>
      <c r="F122" s="150" t="s">
        <v>147</v>
      </c>
      <c r="H122" s="151">
        <v>15.96</v>
      </c>
      <c r="I122" s="152"/>
      <c r="L122" s="147"/>
      <c r="M122" s="153"/>
      <c r="T122" s="154"/>
      <c r="AT122" s="149" t="s">
        <v>141</v>
      </c>
      <c r="AU122" s="149" t="s">
        <v>87</v>
      </c>
      <c r="AV122" s="12" t="s">
        <v>87</v>
      </c>
      <c r="AW122" s="12" t="s">
        <v>39</v>
      </c>
      <c r="AX122" s="12" t="s">
        <v>85</v>
      </c>
      <c r="AY122" s="149" t="s">
        <v>131</v>
      </c>
    </row>
    <row r="123" spans="2:65" s="12" customFormat="1" ht="11.25" x14ac:dyDescent="0.2">
      <c r="B123" s="147"/>
      <c r="D123" s="148" t="s">
        <v>141</v>
      </c>
      <c r="F123" s="150" t="s">
        <v>179</v>
      </c>
      <c r="H123" s="151">
        <v>31.92</v>
      </c>
      <c r="I123" s="152"/>
      <c r="L123" s="147"/>
      <c r="M123" s="153"/>
      <c r="T123" s="154"/>
      <c r="AT123" s="149" t="s">
        <v>141</v>
      </c>
      <c r="AU123" s="149" t="s">
        <v>87</v>
      </c>
      <c r="AV123" s="12" t="s">
        <v>87</v>
      </c>
      <c r="AW123" s="12" t="s">
        <v>4</v>
      </c>
      <c r="AX123" s="12" t="s">
        <v>85</v>
      </c>
      <c r="AY123" s="149" t="s">
        <v>131</v>
      </c>
    </row>
    <row r="124" spans="2:65" s="1" customFormat="1" ht="44.25" customHeight="1" x14ac:dyDescent="0.2">
      <c r="B124" s="33"/>
      <c r="C124" s="129" t="s">
        <v>180</v>
      </c>
      <c r="D124" s="129" t="s">
        <v>133</v>
      </c>
      <c r="E124" s="130" t="s">
        <v>181</v>
      </c>
      <c r="F124" s="131" t="s">
        <v>182</v>
      </c>
      <c r="G124" s="132" t="s">
        <v>136</v>
      </c>
      <c r="H124" s="133">
        <v>23.56</v>
      </c>
      <c r="I124" s="134"/>
      <c r="J124" s="135">
        <f>ROUND(I124*H124,2)</f>
        <v>0</v>
      </c>
      <c r="K124" s="136"/>
      <c r="L124" s="33"/>
      <c r="M124" s="137" t="s">
        <v>32</v>
      </c>
      <c r="N124" s="138" t="s">
        <v>49</v>
      </c>
      <c r="P124" s="139">
        <f>O124*H124</f>
        <v>0</v>
      </c>
      <c r="Q124" s="139">
        <v>0</v>
      </c>
      <c r="R124" s="139">
        <f>Q124*H124</f>
        <v>0</v>
      </c>
      <c r="S124" s="139">
        <v>0</v>
      </c>
      <c r="T124" s="140">
        <f>S124*H124</f>
        <v>0</v>
      </c>
      <c r="AR124" s="141" t="s">
        <v>137</v>
      </c>
      <c r="AT124" s="141" t="s">
        <v>133</v>
      </c>
      <c r="AU124" s="141" t="s">
        <v>87</v>
      </c>
      <c r="AY124" s="17" t="s">
        <v>131</v>
      </c>
      <c r="BE124" s="142">
        <f>IF(N124="základní",J124,0)</f>
        <v>0</v>
      </c>
      <c r="BF124" s="142">
        <f>IF(N124="snížená",J124,0)</f>
        <v>0</v>
      </c>
      <c r="BG124" s="142">
        <f>IF(N124="zákl. přenesená",J124,0)</f>
        <v>0</v>
      </c>
      <c r="BH124" s="142">
        <f>IF(N124="sníž. přenesená",J124,0)</f>
        <v>0</v>
      </c>
      <c r="BI124" s="142">
        <f>IF(N124="nulová",J124,0)</f>
        <v>0</v>
      </c>
      <c r="BJ124" s="17" t="s">
        <v>85</v>
      </c>
      <c r="BK124" s="142">
        <f>ROUND(I124*H124,2)</f>
        <v>0</v>
      </c>
      <c r="BL124" s="17" t="s">
        <v>137</v>
      </c>
      <c r="BM124" s="141" t="s">
        <v>183</v>
      </c>
    </row>
    <row r="125" spans="2:65" s="1" customFormat="1" ht="11.25" x14ac:dyDescent="0.2">
      <c r="B125" s="33"/>
      <c r="D125" s="143" t="s">
        <v>139</v>
      </c>
      <c r="F125" s="144" t="s">
        <v>184</v>
      </c>
      <c r="I125" s="145"/>
      <c r="L125" s="33"/>
      <c r="M125" s="146"/>
      <c r="T125" s="54"/>
      <c r="AT125" s="17" t="s">
        <v>139</v>
      </c>
      <c r="AU125" s="17" t="s">
        <v>87</v>
      </c>
    </row>
    <row r="126" spans="2:65" s="12" customFormat="1" ht="22.5" x14ac:dyDescent="0.2">
      <c r="B126" s="147"/>
      <c r="D126" s="148" t="s">
        <v>141</v>
      </c>
      <c r="E126" s="149" t="s">
        <v>32</v>
      </c>
      <c r="F126" s="150" t="s">
        <v>185</v>
      </c>
      <c r="H126" s="151">
        <v>23.56</v>
      </c>
      <c r="I126" s="152"/>
      <c r="L126" s="147"/>
      <c r="M126" s="153"/>
      <c r="T126" s="154"/>
      <c r="AT126" s="149" t="s">
        <v>141</v>
      </c>
      <c r="AU126" s="149" t="s">
        <v>87</v>
      </c>
      <c r="AV126" s="12" t="s">
        <v>87</v>
      </c>
      <c r="AW126" s="12" t="s">
        <v>39</v>
      </c>
      <c r="AX126" s="12" t="s">
        <v>85</v>
      </c>
      <c r="AY126" s="149" t="s">
        <v>131</v>
      </c>
    </row>
    <row r="127" spans="2:65" s="1" customFormat="1" ht="66.75" customHeight="1" x14ac:dyDescent="0.2">
      <c r="B127" s="33"/>
      <c r="C127" s="129" t="s">
        <v>186</v>
      </c>
      <c r="D127" s="129" t="s">
        <v>133</v>
      </c>
      <c r="E127" s="130" t="s">
        <v>187</v>
      </c>
      <c r="F127" s="131" t="s">
        <v>188</v>
      </c>
      <c r="G127" s="132" t="s">
        <v>136</v>
      </c>
      <c r="H127" s="133">
        <v>12.454000000000001</v>
      </c>
      <c r="I127" s="134"/>
      <c r="J127" s="135">
        <f>ROUND(I127*H127,2)</f>
        <v>0</v>
      </c>
      <c r="K127" s="136"/>
      <c r="L127" s="33"/>
      <c r="M127" s="137" t="s">
        <v>32</v>
      </c>
      <c r="N127" s="138" t="s">
        <v>49</v>
      </c>
      <c r="P127" s="139">
        <f>O127*H127</f>
        <v>0</v>
      </c>
      <c r="Q127" s="139">
        <v>0</v>
      </c>
      <c r="R127" s="139">
        <f>Q127*H127</f>
        <v>0</v>
      </c>
      <c r="S127" s="139">
        <v>0</v>
      </c>
      <c r="T127" s="140">
        <f>S127*H127</f>
        <v>0</v>
      </c>
      <c r="AR127" s="141" t="s">
        <v>137</v>
      </c>
      <c r="AT127" s="141" t="s">
        <v>133</v>
      </c>
      <c r="AU127" s="141" t="s">
        <v>87</v>
      </c>
      <c r="AY127" s="17" t="s">
        <v>131</v>
      </c>
      <c r="BE127" s="142">
        <f>IF(N127="základní",J127,0)</f>
        <v>0</v>
      </c>
      <c r="BF127" s="142">
        <f>IF(N127="snížená",J127,0)</f>
        <v>0</v>
      </c>
      <c r="BG127" s="142">
        <f>IF(N127="zákl. přenesená",J127,0)</f>
        <v>0</v>
      </c>
      <c r="BH127" s="142">
        <f>IF(N127="sníž. přenesená",J127,0)</f>
        <v>0</v>
      </c>
      <c r="BI127" s="142">
        <f>IF(N127="nulová",J127,0)</f>
        <v>0</v>
      </c>
      <c r="BJ127" s="17" t="s">
        <v>85</v>
      </c>
      <c r="BK127" s="142">
        <f>ROUND(I127*H127,2)</f>
        <v>0</v>
      </c>
      <c r="BL127" s="17" t="s">
        <v>137</v>
      </c>
      <c r="BM127" s="141" t="s">
        <v>189</v>
      </c>
    </row>
    <row r="128" spans="2:65" s="1" customFormat="1" ht="11.25" x14ac:dyDescent="0.2">
      <c r="B128" s="33"/>
      <c r="D128" s="143" t="s">
        <v>139</v>
      </c>
      <c r="F128" s="144" t="s">
        <v>190</v>
      </c>
      <c r="I128" s="145"/>
      <c r="L128" s="33"/>
      <c r="M128" s="146"/>
      <c r="T128" s="54"/>
      <c r="AT128" s="17" t="s">
        <v>139</v>
      </c>
      <c r="AU128" s="17" t="s">
        <v>87</v>
      </c>
    </row>
    <row r="129" spans="2:65" s="12" customFormat="1" ht="11.25" x14ac:dyDescent="0.2">
      <c r="B129" s="147"/>
      <c r="D129" s="148" t="s">
        <v>141</v>
      </c>
      <c r="E129" s="149" t="s">
        <v>32</v>
      </c>
      <c r="F129" s="150" t="s">
        <v>191</v>
      </c>
      <c r="H129" s="151">
        <v>12.454000000000001</v>
      </c>
      <c r="I129" s="152"/>
      <c r="L129" s="147"/>
      <c r="M129" s="153"/>
      <c r="T129" s="154"/>
      <c r="AT129" s="149" t="s">
        <v>141</v>
      </c>
      <c r="AU129" s="149" t="s">
        <v>87</v>
      </c>
      <c r="AV129" s="12" t="s">
        <v>87</v>
      </c>
      <c r="AW129" s="12" t="s">
        <v>39</v>
      </c>
      <c r="AX129" s="12" t="s">
        <v>85</v>
      </c>
      <c r="AY129" s="149" t="s">
        <v>131</v>
      </c>
    </row>
    <row r="130" spans="2:65" s="1" customFormat="1" ht="16.5" customHeight="1" x14ac:dyDescent="0.2">
      <c r="B130" s="33"/>
      <c r="C130" s="156" t="s">
        <v>192</v>
      </c>
      <c r="D130" s="156" t="s">
        <v>193</v>
      </c>
      <c r="E130" s="157" t="s">
        <v>194</v>
      </c>
      <c r="F130" s="158" t="s">
        <v>195</v>
      </c>
      <c r="G130" s="159" t="s">
        <v>175</v>
      </c>
      <c r="H130" s="160">
        <v>19.925999999999998</v>
      </c>
      <c r="I130" s="161"/>
      <c r="J130" s="162">
        <f>ROUND(I130*H130,2)</f>
        <v>0</v>
      </c>
      <c r="K130" s="163"/>
      <c r="L130" s="164"/>
      <c r="M130" s="165" t="s">
        <v>32</v>
      </c>
      <c r="N130" s="166" t="s">
        <v>49</v>
      </c>
      <c r="P130" s="139">
        <f>O130*H130</f>
        <v>0</v>
      </c>
      <c r="Q130" s="139">
        <v>1</v>
      </c>
      <c r="R130" s="139">
        <f>Q130*H130</f>
        <v>19.925999999999998</v>
      </c>
      <c r="S130" s="139">
        <v>0</v>
      </c>
      <c r="T130" s="140">
        <f>S130*H130</f>
        <v>0</v>
      </c>
      <c r="AR130" s="141" t="s">
        <v>180</v>
      </c>
      <c r="AT130" s="141" t="s">
        <v>193</v>
      </c>
      <c r="AU130" s="141" t="s">
        <v>87</v>
      </c>
      <c r="AY130" s="17" t="s">
        <v>131</v>
      </c>
      <c r="BE130" s="142">
        <f>IF(N130="základní",J130,0)</f>
        <v>0</v>
      </c>
      <c r="BF130" s="142">
        <f>IF(N130="snížená",J130,0)</f>
        <v>0</v>
      </c>
      <c r="BG130" s="142">
        <f>IF(N130="zákl. přenesená",J130,0)</f>
        <v>0</v>
      </c>
      <c r="BH130" s="142">
        <f>IF(N130="sníž. přenesená",J130,0)</f>
        <v>0</v>
      </c>
      <c r="BI130" s="142">
        <f>IF(N130="nulová",J130,0)</f>
        <v>0</v>
      </c>
      <c r="BJ130" s="17" t="s">
        <v>85</v>
      </c>
      <c r="BK130" s="142">
        <f>ROUND(I130*H130,2)</f>
        <v>0</v>
      </c>
      <c r="BL130" s="17" t="s">
        <v>137</v>
      </c>
      <c r="BM130" s="141" t="s">
        <v>196</v>
      </c>
    </row>
    <row r="131" spans="2:65" s="1" customFormat="1" ht="19.5" x14ac:dyDescent="0.2">
      <c r="B131" s="33"/>
      <c r="D131" s="148" t="s">
        <v>153</v>
      </c>
      <c r="F131" s="155" t="s">
        <v>197</v>
      </c>
      <c r="I131" s="145"/>
      <c r="L131" s="33"/>
      <c r="M131" s="146"/>
      <c r="T131" s="54"/>
      <c r="AT131" s="17" t="s">
        <v>153</v>
      </c>
      <c r="AU131" s="17" t="s">
        <v>87</v>
      </c>
    </row>
    <row r="132" spans="2:65" s="12" customFormat="1" ht="11.25" x14ac:dyDescent="0.2">
      <c r="B132" s="147"/>
      <c r="D132" s="148" t="s">
        <v>141</v>
      </c>
      <c r="E132" s="149" t="s">
        <v>32</v>
      </c>
      <c r="F132" s="150" t="s">
        <v>191</v>
      </c>
      <c r="H132" s="151">
        <v>12.454000000000001</v>
      </c>
      <c r="I132" s="152"/>
      <c r="L132" s="147"/>
      <c r="M132" s="153"/>
      <c r="T132" s="154"/>
      <c r="AT132" s="149" t="s">
        <v>141</v>
      </c>
      <c r="AU132" s="149" t="s">
        <v>87</v>
      </c>
      <c r="AV132" s="12" t="s">
        <v>87</v>
      </c>
      <c r="AW132" s="12" t="s">
        <v>39</v>
      </c>
      <c r="AX132" s="12" t="s">
        <v>85</v>
      </c>
      <c r="AY132" s="149" t="s">
        <v>131</v>
      </c>
    </row>
    <row r="133" spans="2:65" s="12" customFormat="1" ht="11.25" x14ac:dyDescent="0.2">
      <c r="B133" s="147"/>
      <c r="D133" s="148" t="s">
        <v>141</v>
      </c>
      <c r="F133" s="150" t="s">
        <v>198</v>
      </c>
      <c r="H133" s="151">
        <v>19.925999999999998</v>
      </c>
      <c r="I133" s="152"/>
      <c r="L133" s="147"/>
      <c r="M133" s="153"/>
      <c r="T133" s="154"/>
      <c r="AT133" s="149" t="s">
        <v>141</v>
      </c>
      <c r="AU133" s="149" t="s">
        <v>87</v>
      </c>
      <c r="AV133" s="12" t="s">
        <v>87</v>
      </c>
      <c r="AW133" s="12" t="s">
        <v>4</v>
      </c>
      <c r="AX133" s="12" t="s">
        <v>85</v>
      </c>
      <c r="AY133" s="149" t="s">
        <v>131</v>
      </c>
    </row>
    <row r="134" spans="2:65" s="11" customFormat="1" ht="22.9" customHeight="1" x14ac:dyDescent="0.2">
      <c r="B134" s="117"/>
      <c r="D134" s="118" t="s">
        <v>77</v>
      </c>
      <c r="E134" s="127" t="s">
        <v>87</v>
      </c>
      <c r="F134" s="127" t="s">
        <v>199</v>
      </c>
      <c r="I134" s="120"/>
      <c r="J134" s="128">
        <f>BK134</f>
        <v>0</v>
      </c>
      <c r="L134" s="117"/>
      <c r="M134" s="122"/>
      <c r="P134" s="123">
        <f>SUM(P135:P140)</f>
        <v>0</v>
      </c>
      <c r="R134" s="123">
        <f>SUM(R135:R140)</f>
        <v>11.699726179999999</v>
      </c>
      <c r="T134" s="124">
        <f>SUM(T135:T140)</f>
        <v>0</v>
      </c>
      <c r="AR134" s="118" t="s">
        <v>85</v>
      </c>
      <c r="AT134" s="125" t="s">
        <v>77</v>
      </c>
      <c r="AU134" s="125" t="s">
        <v>85</v>
      </c>
      <c r="AY134" s="118" t="s">
        <v>131</v>
      </c>
      <c r="BK134" s="126">
        <f>SUM(BK135:BK140)</f>
        <v>0</v>
      </c>
    </row>
    <row r="135" spans="2:65" s="1" customFormat="1" ht="33" customHeight="1" x14ac:dyDescent="0.2">
      <c r="B135" s="33"/>
      <c r="C135" s="129" t="s">
        <v>200</v>
      </c>
      <c r="D135" s="129" t="s">
        <v>133</v>
      </c>
      <c r="E135" s="130" t="s">
        <v>201</v>
      </c>
      <c r="F135" s="131" t="s">
        <v>202</v>
      </c>
      <c r="G135" s="132" t="s">
        <v>136</v>
      </c>
      <c r="H135" s="133">
        <v>4.5599999999999996</v>
      </c>
      <c r="I135" s="134"/>
      <c r="J135" s="135">
        <f>ROUND(I135*H135,2)</f>
        <v>0</v>
      </c>
      <c r="K135" s="136"/>
      <c r="L135" s="33"/>
      <c r="M135" s="137" t="s">
        <v>32</v>
      </c>
      <c r="N135" s="138" t="s">
        <v>49</v>
      </c>
      <c r="P135" s="139">
        <f>O135*H135</f>
        <v>0</v>
      </c>
      <c r="Q135" s="139">
        <v>2.5018699999999998</v>
      </c>
      <c r="R135" s="139">
        <f>Q135*H135</f>
        <v>11.408527199999998</v>
      </c>
      <c r="S135" s="139">
        <v>0</v>
      </c>
      <c r="T135" s="140">
        <f>S135*H135</f>
        <v>0</v>
      </c>
      <c r="AR135" s="141" t="s">
        <v>137</v>
      </c>
      <c r="AT135" s="141" t="s">
        <v>133</v>
      </c>
      <c r="AU135" s="141" t="s">
        <v>87</v>
      </c>
      <c r="AY135" s="17" t="s">
        <v>131</v>
      </c>
      <c r="BE135" s="142">
        <f>IF(N135="základní",J135,0)</f>
        <v>0</v>
      </c>
      <c r="BF135" s="142">
        <f>IF(N135="snížená",J135,0)</f>
        <v>0</v>
      </c>
      <c r="BG135" s="142">
        <f>IF(N135="zákl. přenesená",J135,0)</f>
        <v>0</v>
      </c>
      <c r="BH135" s="142">
        <f>IF(N135="sníž. přenesená",J135,0)</f>
        <v>0</v>
      </c>
      <c r="BI135" s="142">
        <f>IF(N135="nulová",J135,0)</f>
        <v>0</v>
      </c>
      <c r="BJ135" s="17" t="s">
        <v>85</v>
      </c>
      <c r="BK135" s="142">
        <f>ROUND(I135*H135,2)</f>
        <v>0</v>
      </c>
      <c r="BL135" s="17" t="s">
        <v>137</v>
      </c>
      <c r="BM135" s="141" t="s">
        <v>203</v>
      </c>
    </row>
    <row r="136" spans="2:65" s="1" customFormat="1" ht="11.25" x14ac:dyDescent="0.2">
      <c r="B136" s="33"/>
      <c r="D136" s="143" t="s">
        <v>139</v>
      </c>
      <c r="F136" s="144" t="s">
        <v>204</v>
      </c>
      <c r="I136" s="145"/>
      <c r="L136" s="33"/>
      <c r="M136" s="146"/>
      <c r="T136" s="54"/>
      <c r="AT136" s="17" t="s">
        <v>139</v>
      </c>
      <c r="AU136" s="17" t="s">
        <v>87</v>
      </c>
    </row>
    <row r="137" spans="2:65" s="12" customFormat="1" ht="11.25" x14ac:dyDescent="0.2">
      <c r="B137" s="147"/>
      <c r="D137" s="148" t="s">
        <v>141</v>
      </c>
      <c r="E137" s="149" t="s">
        <v>32</v>
      </c>
      <c r="F137" s="150" t="s">
        <v>205</v>
      </c>
      <c r="H137" s="151">
        <v>4.5599999999999996</v>
      </c>
      <c r="I137" s="152"/>
      <c r="L137" s="147"/>
      <c r="M137" s="153"/>
      <c r="T137" s="154"/>
      <c r="AT137" s="149" t="s">
        <v>141</v>
      </c>
      <c r="AU137" s="149" t="s">
        <v>87</v>
      </c>
      <c r="AV137" s="12" t="s">
        <v>87</v>
      </c>
      <c r="AW137" s="12" t="s">
        <v>39</v>
      </c>
      <c r="AX137" s="12" t="s">
        <v>85</v>
      </c>
      <c r="AY137" s="149" t="s">
        <v>131</v>
      </c>
    </row>
    <row r="138" spans="2:65" s="1" customFormat="1" ht="24.2" customHeight="1" x14ac:dyDescent="0.2">
      <c r="B138" s="33"/>
      <c r="C138" s="129" t="s">
        <v>8</v>
      </c>
      <c r="D138" s="129" t="s">
        <v>133</v>
      </c>
      <c r="E138" s="130" t="s">
        <v>206</v>
      </c>
      <c r="F138" s="131" t="s">
        <v>207</v>
      </c>
      <c r="G138" s="132" t="s">
        <v>175</v>
      </c>
      <c r="H138" s="133">
        <v>0.27400000000000002</v>
      </c>
      <c r="I138" s="134"/>
      <c r="J138" s="135">
        <f>ROUND(I138*H138,2)</f>
        <v>0</v>
      </c>
      <c r="K138" s="136"/>
      <c r="L138" s="33"/>
      <c r="M138" s="137" t="s">
        <v>32</v>
      </c>
      <c r="N138" s="138" t="s">
        <v>49</v>
      </c>
      <c r="P138" s="139">
        <f>O138*H138</f>
        <v>0</v>
      </c>
      <c r="Q138" s="139">
        <v>1.06277</v>
      </c>
      <c r="R138" s="139">
        <f>Q138*H138</f>
        <v>0.29119898</v>
      </c>
      <c r="S138" s="139">
        <v>0</v>
      </c>
      <c r="T138" s="140">
        <f>S138*H138</f>
        <v>0</v>
      </c>
      <c r="AR138" s="141" t="s">
        <v>137</v>
      </c>
      <c r="AT138" s="141" t="s">
        <v>133</v>
      </c>
      <c r="AU138" s="141" t="s">
        <v>87</v>
      </c>
      <c r="AY138" s="17" t="s">
        <v>131</v>
      </c>
      <c r="BE138" s="142">
        <f>IF(N138="základní",J138,0)</f>
        <v>0</v>
      </c>
      <c r="BF138" s="142">
        <f>IF(N138="snížená",J138,0)</f>
        <v>0</v>
      </c>
      <c r="BG138" s="142">
        <f>IF(N138="zákl. přenesená",J138,0)</f>
        <v>0</v>
      </c>
      <c r="BH138" s="142">
        <f>IF(N138="sníž. přenesená",J138,0)</f>
        <v>0</v>
      </c>
      <c r="BI138" s="142">
        <f>IF(N138="nulová",J138,0)</f>
        <v>0</v>
      </c>
      <c r="BJ138" s="17" t="s">
        <v>85</v>
      </c>
      <c r="BK138" s="142">
        <f>ROUND(I138*H138,2)</f>
        <v>0</v>
      </c>
      <c r="BL138" s="17" t="s">
        <v>137</v>
      </c>
      <c r="BM138" s="141" t="s">
        <v>208</v>
      </c>
    </row>
    <row r="139" spans="2:65" s="1" customFormat="1" ht="11.25" x14ac:dyDescent="0.2">
      <c r="B139" s="33"/>
      <c r="D139" s="143" t="s">
        <v>139</v>
      </c>
      <c r="F139" s="144" t="s">
        <v>209</v>
      </c>
      <c r="I139" s="145"/>
      <c r="L139" s="33"/>
      <c r="M139" s="146"/>
      <c r="T139" s="54"/>
      <c r="AT139" s="17" t="s">
        <v>139</v>
      </c>
      <c r="AU139" s="17" t="s">
        <v>87</v>
      </c>
    </row>
    <row r="140" spans="2:65" s="12" customFormat="1" ht="11.25" x14ac:dyDescent="0.2">
      <c r="B140" s="147"/>
      <c r="D140" s="148" t="s">
        <v>141</v>
      </c>
      <c r="E140" s="149" t="s">
        <v>32</v>
      </c>
      <c r="F140" s="150" t="s">
        <v>210</v>
      </c>
      <c r="H140" s="151">
        <v>0.27400000000000002</v>
      </c>
      <c r="I140" s="152"/>
      <c r="L140" s="147"/>
      <c r="M140" s="153"/>
      <c r="T140" s="154"/>
      <c r="AT140" s="149" t="s">
        <v>141</v>
      </c>
      <c r="AU140" s="149" t="s">
        <v>87</v>
      </c>
      <c r="AV140" s="12" t="s">
        <v>87</v>
      </c>
      <c r="AW140" s="12" t="s">
        <v>39</v>
      </c>
      <c r="AX140" s="12" t="s">
        <v>85</v>
      </c>
      <c r="AY140" s="149" t="s">
        <v>131</v>
      </c>
    </row>
    <row r="141" spans="2:65" s="11" customFormat="1" ht="22.9" customHeight="1" x14ac:dyDescent="0.2">
      <c r="B141" s="117"/>
      <c r="D141" s="118" t="s">
        <v>77</v>
      </c>
      <c r="E141" s="127" t="s">
        <v>148</v>
      </c>
      <c r="F141" s="127" t="s">
        <v>211</v>
      </c>
      <c r="I141" s="120"/>
      <c r="J141" s="128">
        <f>BK141</f>
        <v>0</v>
      </c>
      <c r="L141" s="117"/>
      <c r="M141" s="122"/>
      <c r="P141" s="123">
        <f>SUM(P142:P144)</f>
        <v>0</v>
      </c>
      <c r="R141" s="123">
        <f>SUM(R142:R144)</f>
        <v>0.2044</v>
      </c>
      <c r="T141" s="124">
        <f>SUM(T142:T144)</f>
        <v>0</v>
      </c>
      <c r="AR141" s="118" t="s">
        <v>85</v>
      </c>
      <c r="AT141" s="125" t="s">
        <v>77</v>
      </c>
      <c r="AU141" s="125" t="s">
        <v>85</v>
      </c>
      <c r="AY141" s="118" t="s">
        <v>131</v>
      </c>
      <c r="BK141" s="126">
        <f>SUM(BK142:BK144)</f>
        <v>0</v>
      </c>
    </row>
    <row r="142" spans="2:65" s="1" customFormat="1" ht="37.9" customHeight="1" x14ac:dyDescent="0.2">
      <c r="B142" s="33"/>
      <c r="C142" s="129" t="s">
        <v>212</v>
      </c>
      <c r="D142" s="129" t="s">
        <v>133</v>
      </c>
      <c r="E142" s="130" t="s">
        <v>213</v>
      </c>
      <c r="F142" s="131" t="s">
        <v>214</v>
      </c>
      <c r="G142" s="132" t="s">
        <v>215</v>
      </c>
      <c r="H142" s="133">
        <v>8</v>
      </c>
      <c r="I142" s="134"/>
      <c r="J142" s="135">
        <f>ROUND(I142*H142,2)</f>
        <v>0</v>
      </c>
      <c r="K142" s="136"/>
      <c r="L142" s="33"/>
      <c r="M142" s="137" t="s">
        <v>32</v>
      </c>
      <c r="N142" s="138" t="s">
        <v>49</v>
      </c>
      <c r="P142" s="139">
        <f>O142*H142</f>
        <v>0</v>
      </c>
      <c r="Q142" s="139">
        <v>2.555E-2</v>
      </c>
      <c r="R142" s="139">
        <f>Q142*H142</f>
        <v>0.2044</v>
      </c>
      <c r="S142" s="139">
        <v>0</v>
      </c>
      <c r="T142" s="140">
        <f>S142*H142</f>
        <v>0</v>
      </c>
      <c r="AR142" s="141" t="s">
        <v>137</v>
      </c>
      <c r="AT142" s="141" t="s">
        <v>133</v>
      </c>
      <c r="AU142" s="141" t="s">
        <v>87</v>
      </c>
      <c r="AY142" s="17" t="s">
        <v>131</v>
      </c>
      <c r="BE142" s="142">
        <f>IF(N142="základní",J142,0)</f>
        <v>0</v>
      </c>
      <c r="BF142" s="142">
        <f>IF(N142="snížená",J142,0)</f>
        <v>0</v>
      </c>
      <c r="BG142" s="142">
        <f>IF(N142="zákl. přenesená",J142,0)</f>
        <v>0</v>
      </c>
      <c r="BH142" s="142">
        <f>IF(N142="sníž. přenesená",J142,0)</f>
        <v>0</v>
      </c>
      <c r="BI142" s="142">
        <f>IF(N142="nulová",J142,0)</f>
        <v>0</v>
      </c>
      <c r="BJ142" s="17" t="s">
        <v>85</v>
      </c>
      <c r="BK142" s="142">
        <f>ROUND(I142*H142,2)</f>
        <v>0</v>
      </c>
      <c r="BL142" s="17" t="s">
        <v>137</v>
      </c>
      <c r="BM142" s="141" t="s">
        <v>216</v>
      </c>
    </row>
    <row r="143" spans="2:65" s="1" customFormat="1" ht="11.25" x14ac:dyDescent="0.2">
      <c r="B143" s="33"/>
      <c r="D143" s="143" t="s">
        <v>139</v>
      </c>
      <c r="F143" s="144" t="s">
        <v>217</v>
      </c>
      <c r="I143" s="145"/>
      <c r="L143" s="33"/>
      <c r="M143" s="146"/>
      <c r="T143" s="54"/>
      <c r="AT143" s="17" t="s">
        <v>139</v>
      </c>
      <c r="AU143" s="17" t="s">
        <v>87</v>
      </c>
    </row>
    <row r="144" spans="2:65" s="12" customFormat="1" ht="11.25" x14ac:dyDescent="0.2">
      <c r="B144" s="147"/>
      <c r="D144" s="148" t="s">
        <v>141</v>
      </c>
      <c r="E144" s="149" t="s">
        <v>32</v>
      </c>
      <c r="F144" s="150" t="s">
        <v>218</v>
      </c>
      <c r="H144" s="151">
        <v>8</v>
      </c>
      <c r="I144" s="152"/>
      <c r="L144" s="147"/>
      <c r="M144" s="153"/>
      <c r="T144" s="154"/>
      <c r="AT144" s="149" t="s">
        <v>141</v>
      </c>
      <c r="AU144" s="149" t="s">
        <v>87</v>
      </c>
      <c r="AV144" s="12" t="s">
        <v>87</v>
      </c>
      <c r="AW144" s="12" t="s">
        <v>39</v>
      </c>
      <c r="AX144" s="12" t="s">
        <v>85</v>
      </c>
      <c r="AY144" s="149" t="s">
        <v>131</v>
      </c>
    </row>
    <row r="145" spans="2:65" s="11" customFormat="1" ht="22.9" customHeight="1" x14ac:dyDescent="0.2">
      <c r="B145" s="117"/>
      <c r="D145" s="118" t="s">
        <v>77</v>
      </c>
      <c r="E145" s="127" t="s">
        <v>137</v>
      </c>
      <c r="F145" s="127" t="s">
        <v>219</v>
      </c>
      <c r="I145" s="120"/>
      <c r="J145" s="128">
        <f>BK145</f>
        <v>0</v>
      </c>
      <c r="L145" s="117"/>
      <c r="M145" s="122"/>
      <c r="P145" s="123">
        <f>SUM(P146:P151)</f>
        <v>0</v>
      </c>
      <c r="R145" s="123">
        <f>SUM(R146:R151)</f>
        <v>5.9729407999999999</v>
      </c>
      <c r="T145" s="124">
        <f>SUM(T146:T151)</f>
        <v>0</v>
      </c>
      <c r="AR145" s="118" t="s">
        <v>85</v>
      </c>
      <c r="AT145" s="125" t="s">
        <v>77</v>
      </c>
      <c r="AU145" s="125" t="s">
        <v>85</v>
      </c>
      <c r="AY145" s="118" t="s">
        <v>131</v>
      </c>
      <c r="BK145" s="126">
        <f>SUM(BK146:BK151)</f>
        <v>0</v>
      </c>
    </row>
    <row r="146" spans="2:65" s="1" customFormat="1" ht="37.9" customHeight="1" x14ac:dyDescent="0.2">
      <c r="B146" s="33"/>
      <c r="C146" s="129" t="s">
        <v>220</v>
      </c>
      <c r="D146" s="129" t="s">
        <v>133</v>
      </c>
      <c r="E146" s="130" t="s">
        <v>221</v>
      </c>
      <c r="F146" s="131" t="s">
        <v>222</v>
      </c>
      <c r="G146" s="132" t="s">
        <v>215</v>
      </c>
      <c r="H146" s="133">
        <v>18</v>
      </c>
      <c r="I146" s="134"/>
      <c r="J146" s="135">
        <f>ROUND(I146*H146,2)</f>
        <v>0</v>
      </c>
      <c r="K146" s="136"/>
      <c r="L146" s="33"/>
      <c r="M146" s="137" t="s">
        <v>32</v>
      </c>
      <c r="N146" s="138" t="s">
        <v>49</v>
      </c>
      <c r="P146" s="139">
        <f>O146*H146</f>
        <v>0</v>
      </c>
      <c r="Q146" s="139">
        <v>1.2500000000000001E-2</v>
      </c>
      <c r="R146" s="139">
        <f>Q146*H146</f>
        <v>0.22500000000000001</v>
      </c>
      <c r="S146" s="139">
        <v>0</v>
      </c>
      <c r="T146" s="140">
        <f>S146*H146</f>
        <v>0</v>
      </c>
      <c r="AR146" s="141" t="s">
        <v>137</v>
      </c>
      <c r="AT146" s="141" t="s">
        <v>133</v>
      </c>
      <c r="AU146" s="141" t="s">
        <v>87</v>
      </c>
      <c r="AY146" s="17" t="s">
        <v>131</v>
      </c>
      <c r="BE146" s="142">
        <f>IF(N146="základní",J146,0)</f>
        <v>0</v>
      </c>
      <c r="BF146" s="142">
        <f>IF(N146="snížená",J146,0)</f>
        <v>0</v>
      </c>
      <c r="BG146" s="142">
        <f>IF(N146="zákl. přenesená",J146,0)</f>
        <v>0</v>
      </c>
      <c r="BH146" s="142">
        <f>IF(N146="sníž. přenesená",J146,0)</f>
        <v>0</v>
      </c>
      <c r="BI146" s="142">
        <f>IF(N146="nulová",J146,0)</f>
        <v>0</v>
      </c>
      <c r="BJ146" s="17" t="s">
        <v>85</v>
      </c>
      <c r="BK146" s="142">
        <f>ROUND(I146*H146,2)</f>
        <v>0</v>
      </c>
      <c r="BL146" s="17" t="s">
        <v>137</v>
      </c>
      <c r="BM146" s="141" t="s">
        <v>223</v>
      </c>
    </row>
    <row r="147" spans="2:65" s="1" customFormat="1" ht="11.25" x14ac:dyDescent="0.2">
      <c r="B147" s="33"/>
      <c r="D147" s="143" t="s">
        <v>139</v>
      </c>
      <c r="F147" s="144" t="s">
        <v>224</v>
      </c>
      <c r="I147" s="145"/>
      <c r="L147" s="33"/>
      <c r="M147" s="146"/>
      <c r="T147" s="54"/>
      <c r="AT147" s="17" t="s">
        <v>139</v>
      </c>
      <c r="AU147" s="17" t="s">
        <v>87</v>
      </c>
    </row>
    <row r="148" spans="2:65" s="12" customFormat="1" ht="11.25" x14ac:dyDescent="0.2">
      <c r="B148" s="147"/>
      <c r="D148" s="148" t="s">
        <v>141</v>
      </c>
      <c r="E148" s="149" t="s">
        <v>32</v>
      </c>
      <c r="F148" s="150" t="s">
        <v>225</v>
      </c>
      <c r="H148" s="151">
        <v>18</v>
      </c>
      <c r="I148" s="152"/>
      <c r="L148" s="147"/>
      <c r="M148" s="153"/>
      <c r="T148" s="154"/>
      <c r="AT148" s="149" t="s">
        <v>141</v>
      </c>
      <c r="AU148" s="149" t="s">
        <v>87</v>
      </c>
      <c r="AV148" s="12" t="s">
        <v>87</v>
      </c>
      <c r="AW148" s="12" t="s">
        <v>39</v>
      </c>
      <c r="AX148" s="12" t="s">
        <v>85</v>
      </c>
      <c r="AY148" s="149" t="s">
        <v>131</v>
      </c>
    </row>
    <row r="149" spans="2:65" s="1" customFormat="1" ht="33" customHeight="1" x14ac:dyDescent="0.2">
      <c r="B149" s="33"/>
      <c r="C149" s="129" t="s">
        <v>226</v>
      </c>
      <c r="D149" s="129" t="s">
        <v>133</v>
      </c>
      <c r="E149" s="130" t="s">
        <v>227</v>
      </c>
      <c r="F149" s="131" t="s">
        <v>228</v>
      </c>
      <c r="G149" s="132" t="s">
        <v>136</v>
      </c>
      <c r="H149" s="133">
        <v>3.04</v>
      </c>
      <c r="I149" s="134"/>
      <c r="J149" s="135">
        <f>ROUND(I149*H149,2)</f>
        <v>0</v>
      </c>
      <c r="K149" s="136"/>
      <c r="L149" s="33"/>
      <c r="M149" s="137" t="s">
        <v>32</v>
      </c>
      <c r="N149" s="138" t="s">
        <v>49</v>
      </c>
      <c r="P149" s="139">
        <f>O149*H149</f>
        <v>0</v>
      </c>
      <c r="Q149" s="139">
        <v>1.8907700000000001</v>
      </c>
      <c r="R149" s="139">
        <f>Q149*H149</f>
        <v>5.7479408000000003</v>
      </c>
      <c r="S149" s="139">
        <v>0</v>
      </c>
      <c r="T149" s="140">
        <f>S149*H149</f>
        <v>0</v>
      </c>
      <c r="AR149" s="141" t="s">
        <v>137</v>
      </c>
      <c r="AT149" s="141" t="s">
        <v>133</v>
      </c>
      <c r="AU149" s="141" t="s">
        <v>87</v>
      </c>
      <c r="AY149" s="17" t="s">
        <v>131</v>
      </c>
      <c r="BE149" s="142">
        <f>IF(N149="základní",J149,0)</f>
        <v>0</v>
      </c>
      <c r="BF149" s="142">
        <f>IF(N149="snížená",J149,0)</f>
        <v>0</v>
      </c>
      <c r="BG149" s="142">
        <f>IF(N149="zákl. přenesená",J149,0)</f>
        <v>0</v>
      </c>
      <c r="BH149" s="142">
        <f>IF(N149="sníž. přenesená",J149,0)</f>
        <v>0</v>
      </c>
      <c r="BI149" s="142">
        <f>IF(N149="nulová",J149,0)</f>
        <v>0</v>
      </c>
      <c r="BJ149" s="17" t="s">
        <v>85</v>
      </c>
      <c r="BK149" s="142">
        <f>ROUND(I149*H149,2)</f>
        <v>0</v>
      </c>
      <c r="BL149" s="17" t="s">
        <v>137</v>
      </c>
      <c r="BM149" s="141" t="s">
        <v>229</v>
      </c>
    </row>
    <row r="150" spans="2:65" s="1" customFormat="1" ht="11.25" x14ac:dyDescent="0.2">
      <c r="B150" s="33"/>
      <c r="D150" s="143" t="s">
        <v>139</v>
      </c>
      <c r="F150" s="144" t="s">
        <v>230</v>
      </c>
      <c r="I150" s="145"/>
      <c r="L150" s="33"/>
      <c r="M150" s="146"/>
      <c r="T150" s="54"/>
      <c r="AT150" s="17" t="s">
        <v>139</v>
      </c>
      <c r="AU150" s="17" t="s">
        <v>87</v>
      </c>
    </row>
    <row r="151" spans="2:65" s="12" customFormat="1" ht="11.25" x14ac:dyDescent="0.2">
      <c r="B151" s="147"/>
      <c r="D151" s="148" t="s">
        <v>141</v>
      </c>
      <c r="E151" s="149" t="s">
        <v>32</v>
      </c>
      <c r="F151" s="150" t="s">
        <v>231</v>
      </c>
      <c r="H151" s="151">
        <v>3.04</v>
      </c>
      <c r="I151" s="152"/>
      <c r="L151" s="147"/>
      <c r="M151" s="153"/>
      <c r="T151" s="154"/>
      <c r="AT151" s="149" t="s">
        <v>141</v>
      </c>
      <c r="AU151" s="149" t="s">
        <v>87</v>
      </c>
      <c r="AV151" s="12" t="s">
        <v>87</v>
      </c>
      <c r="AW151" s="12" t="s">
        <v>39</v>
      </c>
      <c r="AX151" s="12" t="s">
        <v>85</v>
      </c>
      <c r="AY151" s="149" t="s">
        <v>131</v>
      </c>
    </row>
    <row r="152" spans="2:65" s="11" customFormat="1" ht="22.9" customHeight="1" x14ac:dyDescent="0.2">
      <c r="B152" s="117"/>
      <c r="D152" s="118" t="s">
        <v>77</v>
      </c>
      <c r="E152" s="127" t="s">
        <v>167</v>
      </c>
      <c r="F152" s="127" t="s">
        <v>232</v>
      </c>
      <c r="I152" s="120"/>
      <c r="J152" s="128">
        <f>BK152</f>
        <v>0</v>
      </c>
      <c r="L152" s="117"/>
      <c r="M152" s="122"/>
      <c r="P152" s="123">
        <f>SUM(P153:P201)</f>
        <v>0</v>
      </c>
      <c r="R152" s="123">
        <f>SUM(R153:R201)</f>
        <v>22.625336829999998</v>
      </c>
      <c r="T152" s="124">
        <f>SUM(T153:T201)</f>
        <v>7.5220000000000002</v>
      </c>
      <c r="AR152" s="118" t="s">
        <v>85</v>
      </c>
      <c r="AT152" s="125" t="s">
        <v>77</v>
      </c>
      <c r="AU152" s="125" t="s">
        <v>85</v>
      </c>
      <c r="AY152" s="118" t="s">
        <v>131</v>
      </c>
      <c r="BK152" s="126">
        <f>SUM(BK153:BK201)</f>
        <v>0</v>
      </c>
    </row>
    <row r="153" spans="2:65" s="1" customFormat="1" ht="37.9" customHeight="1" x14ac:dyDescent="0.2">
      <c r="B153" s="33"/>
      <c r="C153" s="129" t="s">
        <v>233</v>
      </c>
      <c r="D153" s="129" t="s">
        <v>133</v>
      </c>
      <c r="E153" s="130" t="s">
        <v>234</v>
      </c>
      <c r="F153" s="131" t="s">
        <v>235</v>
      </c>
      <c r="G153" s="132" t="s">
        <v>215</v>
      </c>
      <c r="H153" s="133">
        <v>18</v>
      </c>
      <c r="I153" s="134"/>
      <c r="J153" s="135">
        <f>ROUND(I153*H153,2)</f>
        <v>0</v>
      </c>
      <c r="K153" s="136"/>
      <c r="L153" s="33"/>
      <c r="M153" s="137" t="s">
        <v>32</v>
      </c>
      <c r="N153" s="138" t="s">
        <v>49</v>
      </c>
      <c r="P153" s="139">
        <f>O153*H153</f>
        <v>0</v>
      </c>
      <c r="Q153" s="139">
        <v>3.8E-3</v>
      </c>
      <c r="R153" s="139">
        <f>Q153*H153</f>
        <v>6.8400000000000002E-2</v>
      </c>
      <c r="S153" s="139">
        <v>0</v>
      </c>
      <c r="T153" s="140">
        <f>S153*H153</f>
        <v>0</v>
      </c>
      <c r="AR153" s="141" t="s">
        <v>137</v>
      </c>
      <c r="AT153" s="141" t="s">
        <v>133</v>
      </c>
      <c r="AU153" s="141" t="s">
        <v>87</v>
      </c>
      <c r="AY153" s="17" t="s">
        <v>131</v>
      </c>
      <c r="BE153" s="142">
        <f>IF(N153="základní",J153,0)</f>
        <v>0</v>
      </c>
      <c r="BF153" s="142">
        <f>IF(N153="snížená",J153,0)</f>
        <v>0</v>
      </c>
      <c r="BG153" s="142">
        <f>IF(N153="zákl. přenesená",J153,0)</f>
        <v>0</v>
      </c>
      <c r="BH153" s="142">
        <f>IF(N153="sníž. přenesená",J153,0)</f>
        <v>0</v>
      </c>
      <c r="BI153" s="142">
        <f>IF(N153="nulová",J153,0)</f>
        <v>0</v>
      </c>
      <c r="BJ153" s="17" t="s">
        <v>85</v>
      </c>
      <c r="BK153" s="142">
        <f>ROUND(I153*H153,2)</f>
        <v>0</v>
      </c>
      <c r="BL153" s="17" t="s">
        <v>137</v>
      </c>
      <c r="BM153" s="141" t="s">
        <v>236</v>
      </c>
    </row>
    <row r="154" spans="2:65" s="1" customFormat="1" ht="11.25" x14ac:dyDescent="0.2">
      <c r="B154" s="33"/>
      <c r="D154" s="143" t="s">
        <v>139</v>
      </c>
      <c r="F154" s="144" t="s">
        <v>237</v>
      </c>
      <c r="I154" s="145"/>
      <c r="L154" s="33"/>
      <c r="M154" s="146"/>
      <c r="T154" s="54"/>
      <c r="AT154" s="17" t="s">
        <v>139</v>
      </c>
      <c r="AU154" s="17" t="s">
        <v>87</v>
      </c>
    </row>
    <row r="155" spans="2:65" s="12" customFormat="1" ht="11.25" x14ac:dyDescent="0.2">
      <c r="B155" s="147"/>
      <c r="D155" s="148" t="s">
        <v>141</v>
      </c>
      <c r="E155" s="149" t="s">
        <v>32</v>
      </c>
      <c r="F155" s="150" t="s">
        <v>238</v>
      </c>
      <c r="H155" s="151">
        <v>18</v>
      </c>
      <c r="I155" s="152"/>
      <c r="L155" s="147"/>
      <c r="M155" s="153"/>
      <c r="T155" s="154"/>
      <c r="AT155" s="149" t="s">
        <v>141</v>
      </c>
      <c r="AU155" s="149" t="s">
        <v>87</v>
      </c>
      <c r="AV155" s="12" t="s">
        <v>87</v>
      </c>
      <c r="AW155" s="12" t="s">
        <v>39</v>
      </c>
      <c r="AX155" s="12" t="s">
        <v>85</v>
      </c>
      <c r="AY155" s="149" t="s">
        <v>131</v>
      </c>
    </row>
    <row r="156" spans="2:65" s="1" customFormat="1" ht="21.75" customHeight="1" x14ac:dyDescent="0.2">
      <c r="B156" s="33"/>
      <c r="C156" s="129" t="s">
        <v>239</v>
      </c>
      <c r="D156" s="129" t="s">
        <v>133</v>
      </c>
      <c r="E156" s="130" t="s">
        <v>240</v>
      </c>
      <c r="F156" s="131" t="s">
        <v>241</v>
      </c>
      <c r="G156" s="132" t="s">
        <v>242</v>
      </c>
      <c r="H156" s="133">
        <v>21.33</v>
      </c>
      <c r="I156" s="134"/>
      <c r="J156" s="135">
        <f>ROUND(I156*H156,2)</f>
        <v>0</v>
      </c>
      <c r="K156" s="136"/>
      <c r="L156" s="33"/>
      <c r="M156" s="137" t="s">
        <v>32</v>
      </c>
      <c r="N156" s="138" t="s">
        <v>49</v>
      </c>
      <c r="P156" s="139">
        <f>O156*H156</f>
        <v>0</v>
      </c>
      <c r="Q156" s="139">
        <v>5.6000000000000001E-2</v>
      </c>
      <c r="R156" s="139">
        <f>Q156*H156</f>
        <v>1.19448</v>
      </c>
      <c r="S156" s="139">
        <v>0</v>
      </c>
      <c r="T156" s="140">
        <f>S156*H156</f>
        <v>0</v>
      </c>
      <c r="AR156" s="141" t="s">
        <v>137</v>
      </c>
      <c r="AT156" s="141" t="s">
        <v>133</v>
      </c>
      <c r="AU156" s="141" t="s">
        <v>87</v>
      </c>
      <c r="AY156" s="17" t="s">
        <v>131</v>
      </c>
      <c r="BE156" s="142">
        <f>IF(N156="základní",J156,0)</f>
        <v>0</v>
      </c>
      <c r="BF156" s="142">
        <f>IF(N156="snížená",J156,0)</f>
        <v>0</v>
      </c>
      <c r="BG156" s="142">
        <f>IF(N156="zákl. přenesená",J156,0)</f>
        <v>0</v>
      </c>
      <c r="BH156" s="142">
        <f>IF(N156="sníž. přenesená",J156,0)</f>
        <v>0</v>
      </c>
      <c r="BI156" s="142">
        <f>IF(N156="nulová",J156,0)</f>
        <v>0</v>
      </c>
      <c r="BJ156" s="17" t="s">
        <v>85</v>
      </c>
      <c r="BK156" s="142">
        <f>ROUND(I156*H156,2)</f>
        <v>0</v>
      </c>
      <c r="BL156" s="17" t="s">
        <v>137</v>
      </c>
      <c r="BM156" s="141" t="s">
        <v>243</v>
      </c>
    </row>
    <row r="157" spans="2:65" s="1" customFormat="1" ht="11.25" x14ac:dyDescent="0.2">
      <c r="B157" s="33"/>
      <c r="D157" s="143" t="s">
        <v>139</v>
      </c>
      <c r="F157" s="144" t="s">
        <v>244</v>
      </c>
      <c r="I157" s="145"/>
      <c r="L157" s="33"/>
      <c r="M157" s="146"/>
      <c r="T157" s="54"/>
      <c r="AT157" s="17" t="s">
        <v>139</v>
      </c>
      <c r="AU157" s="17" t="s">
        <v>87</v>
      </c>
    </row>
    <row r="158" spans="2:65" s="12" customFormat="1" ht="11.25" x14ac:dyDescent="0.2">
      <c r="B158" s="147"/>
      <c r="D158" s="148" t="s">
        <v>141</v>
      </c>
      <c r="E158" s="149" t="s">
        <v>32</v>
      </c>
      <c r="F158" s="150" t="s">
        <v>245</v>
      </c>
      <c r="H158" s="151">
        <v>21.33</v>
      </c>
      <c r="I158" s="152"/>
      <c r="L158" s="147"/>
      <c r="M158" s="153"/>
      <c r="T158" s="154"/>
      <c r="AT158" s="149" t="s">
        <v>141</v>
      </c>
      <c r="AU158" s="149" t="s">
        <v>87</v>
      </c>
      <c r="AV158" s="12" t="s">
        <v>87</v>
      </c>
      <c r="AW158" s="12" t="s">
        <v>39</v>
      </c>
      <c r="AX158" s="12" t="s">
        <v>85</v>
      </c>
      <c r="AY158" s="149" t="s">
        <v>131</v>
      </c>
    </row>
    <row r="159" spans="2:65" s="1" customFormat="1" ht="24.2" customHeight="1" x14ac:dyDescent="0.2">
      <c r="B159" s="33"/>
      <c r="C159" s="129" t="s">
        <v>246</v>
      </c>
      <c r="D159" s="129" t="s">
        <v>133</v>
      </c>
      <c r="E159" s="130" t="s">
        <v>247</v>
      </c>
      <c r="F159" s="131" t="s">
        <v>248</v>
      </c>
      <c r="G159" s="132" t="s">
        <v>215</v>
      </c>
      <c r="H159" s="133">
        <v>34</v>
      </c>
      <c r="I159" s="134"/>
      <c r="J159" s="135">
        <f>ROUND(I159*H159,2)</f>
        <v>0</v>
      </c>
      <c r="K159" s="136"/>
      <c r="L159" s="33"/>
      <c r="M159" s="137" t="s">
        <v>32</v>
      </c>
      <c r="N159" s="138" t="s">
        <v>49</v>
      </c>
      <c r="P159" s="139">
        <f>O159*H159</f>
        <v>0</v>
      </c>
      <c r="Q159" s="139">
        <v>2E-3</v>
      </c>
      <c r="R159" s="139">
        <f>Q159*H159</f>
        <v>6.8000000000000005E-2</v>
      </c>
      <c r="S159" s="139">
        <v>0</v>
      </c>
      <c r="T159" s="140">
        <f>S159*H159</f>
        <v>0</v>
      </c>
      <c r="AR159" s="141" t="s">
        <v>137</v>
      </c>
      <c r="AT159" s="141" t="s">
        <v>133</v>
      </c>
      <c r="AU159" s="141" t="s">
        <v>87</v>
      </c>
      <c r="AY159" s="17" t="s">
        <v>131</v>
      </c>
      <c r="BE159" s="142">
        <f>IF(N159="základní",J159,0)</f>
        <v>0</v>
      </c>
      <c r="BF159" s="142">
        <f>IF(N159="snížená",J159,0)</f>
        <v>0</v>
      </c>
      <c r="BG159" s="142">
        <f>IF(N159="zákl. přenesená",J159,0)</f>
        <v>0</v>
      </c>
      <c r="BH159" s="142">
        <f>IF(N159="sníž. přenesená",J159,0)</f>
        <v>0</v>
      </c>
      <c r="BI159" s="142">
        <f>IF(N159="nulová",J159,0)</f>
        <v>0</v>
      </c>
      <c r="BJ159" s="17" t="s">
        <v>85</v>
      </c>
      <c r="BK159" s="142">
        <f>ROUND(I159*H159,2)</f>
        <v>0</v>
      </c>
      <c r="BL159" s="17" t="s">
        <v>137</v>
      </c>
      <c r="BM159" s="141" t="s">
        <v>249</v>
      </c>
    </row>
    <row r="160" spans="2:65" s="12" customFormat="1" ht="11.25" x14ac:dyDescent="0.2">
      <c r="B160" s="147"/>
      <c r="D160" s="148" t="s">
        <v>141</v>
      </c>
      <c r="E160" s="149" t="s">
        <v>32</v>
      </c>
      <c r="F160" s="150" t="s">
        <v>250</v>
      </c>
      <c r="H160" s="151">
        <v>34</v>
      </c>
      <c r="I160" s="152"/>
      <c r="L160" s="147"/>
      <c r="M160" s="153"/>
      <c r="T160" s="154"/>
      <c r="AT160" s="149" t="s">
        <v>141</v>
      </c>
      <c r="AU160" s="149" t="s">
        <v>87</v>
      </c>
      <c r="AV160" s="12" t="s">
        <v>87</v>
      </c>
      <c r="AW160" s="12" t="s">
        <v>39</v>
      </c>
      <c r="AX160" s="12" t="s">
        <v>85</v>
      </c>
      <c r="AY160" s="149" t="s">
        <v>131</v>
      </c>
    </row>
    <row r="161" spans="2:65" s="1" customFormat="1" ht="24.2" customHeight="1" x14ac:dyDescent="0.2">
      <c r="B161" s="33"/>
      <c r="C161" s="129" t="s">
        <v>251</v>
      </c>
      <c r="D161" s="129" t="s">
        <v>133</v>
      </c>
      <c r="E161" s="130" t="s">
        <v>252</v>
      </c>
      <c r="F161" s="131" t="s">
        <v>253</v>
      </c>
      <c r="G161" s="132" t="s">
        <v>242</v>
      </c>
      <c r="H161" s="133">
        <v>4.266</v>
      </c>
      <c r="I161" s="134"/>
      <c r="J161" s="135">
        <f>ROUND(I161*H161,2)</f>
        <v>0</v>
      </c>
      <c r="K161" s="136"/>
      <c r="L161" s="33"/>
      <c r="M161" s="137" t="s">
        <v>32</v>
      </c>
      <c r="N161" s="138" t="s">
        <v>49</v>
      </c>
      <c r="P161" s="139">
        <f>O161*H161</f>
        <v>0</v>
      </c>
      <c r="Q161" s="139">
        <v>4.1200000000000001E-2</v>
      </c>
      <c r="R161" s="139">
        <f>Q161*H161</f>
        <v>0.1757592</v>
      </c>
      <c r="S161" s="139">
        <v>0</v>
      </c>
      <c r="T161" s="140">
        <f>S161*H161</f>
        <v>0</v>
      </c>
      <c r="AR161" s="141" t="s">
        <v>137</v>
      </c>
      <c r="AT161" s="141" t="s">
        <v>133</v>
      </c>
      <c r="AU161" s="141" t="s">
        <v>87</v>
      </c>
      <c r="AY161" s="17" t="s">
        <v>131</v>
      </c>
      <c r="BE161" s="142">
        <f>IF(N161="základní",J161,0)</f>
        <v>0</v>
      </c>
      <c r="BF161" s="142">
        <f>IF(N161="snížená",J161,0)</f>
        <v>0</v>
      </c>
      <c r="BG161" s="142">
        <f>IF(N161="zákl. přenesená",J161,0)</f>
        <v>0</v>
      </c>
      <c r="BH161" s="142">
        <f>IF(N161="sníž. přenesená",J161,0)</f>
        <v>0</v>
      </c>
      <c r="BI161" s="142">
        <f>IF(N161="nulová",J161,0)</f>
        <v>0</v>
      </c>
      <c r="BJ161" s="17" t="s">
        <v>85</v>
      </c>
      <c r="BK161" s="142">
        <f>ROUND(I161*H161,2)</f>
        <v>0</v>
      </c>
      <c r="BL161" s="17" t="s">
        <v>137</v>
      </c>
      <c r="BM161" s="141" t="s">
        <v>254</v>
      </c>
    </row>
    <row r="162" spans="2:65" s="1" customFormat="1" ht="11.25" x14ac:dyDescent="0.2">
      <c r="B162" s="33"/>
      <c r="D162" s="143" t="s">
        <v>139</v>
      </c>
      <c r="F162" s="144" t="s">
        <v>255</v>
      </c>
      <c r="I162" s="145"/>
      <c r="L162" s="33"/>
      <c r="M162" s="146"/>
      <c r="T162" s="54"/>
      <c r="AT162" s="17" t="s">
        <v>139</v>
      </c>
      <c r="AU162" s="17" t="s">
        <v>87</v>
      </c>
    </row>
    <row r="163" spans="2:65" s="1" customFormat="1" ht="19.5" x14ac:dyDescent="0.2">
      <c r="B163" s="33"/>
      <c r="D163" s="148" t="s">
        <v>153</v>
      </c>
      <c r="F163" s="155" t="s">
        <v>256</v>
      </c>
      <c r="I163" s="145"/>
      <c r="L163" s="33"/>
      <c r="M163" s="146"/>
      <c r="T163" s="54"/>
      <c r="AT163" s="17" t="s">
        <v>153</v>
      </c>
      <c r="AU163" s="17" t="s">
        <v>87</v>
      </c>
    </row>
    <row r="164" spans="2:65" s="12" customFormat="1" ht="11.25" x14ac:dyDescent="0.2">
      <c r="B164" s="147"/>
      <c r="D164" s="148" t="s">
        <v>141</v>
      </c>
      <c r="E164" s="149" t="s">
        <v>32</v>
      </c>
      <c r="F164" s="150" t="s">
        <v>245</v>
      </c>
      <c r="H164" s="151">
        <v>21.33</v>
      </c>
      <c r="I164" s="152"/>
      <c r="L164" s="147"/>
      <c r="M164" s="153"/>
      <c r="T164" s="154"/>
      <c r="AT164" s="149" t="s">
        <v>141</v>
      </c>
      <c r="AU164" s="149" t="s">
        <v>87</v>
      </c>
      <c r="AV164" s="12" t="s">
        <v>87</v>
      </c>
      <c r="AW164" s="12" t="s">
        <v>39</v>
      </c>
      <c r="AX164" s="12" t="s">
        <v>85</v>
      </c>
      <c r="AY164" s="149" t="s">
        <v>131</v>
      </c>
    </row>
    <row r="165" spans="2:65" s="12" customFormat="1" ht="11.25" x14ac:dyDescent="0.2">
      <c r="B165" s="147"/>
      <c r="D165" s="148" t="s">
        <v>141</v>
      </c>
      <c r="F165" s="150" t="s">
        <v>257</v>
      </c>
      <c r="H165" s="151">
        <v>4.266</v>
      </c>
      <c r="I165" s="152"/>
      <c r="L165" s="147"/>
      <c r="M165" s="153"/>
      <c r="T165" s="154"/>
      <c r="AT165" s="149" t="s">
        <v>141</v>
      </c>
      <c r="AU165" s="149" t="s">
        <v>87</v>
      </c>
      <c r="AV165" s="12" t="s">
        <v>87</v>
      </c>
      <c r="AW165" s="12" t="s">
        <v>4</v>
      </c>
      <c r="AX165" s="12" t="s">
        <v>85</v>
      </c>
      <c r="AY165" s="149" t="s">
        <v>131</v>
      </c>
    </row>
    <row r="166" spans="2:65" s="1" customFormat="1" ht="24.2" customHeight="1" x14ac:dyDescent="0.2">
      <c r="B166" s="33"/>
      <c r="C166" s="129" t="s">
        <v>258</v>
      </c>
      <c r="D166" s="129" t="s">
        <v>133</v>
      </c>
      <c r="E166" s="130" t="s">
        <v>259</v>
      </c>
      <c r="F166" s="131" t="s">
        <v>260</v>
      </c>
      <c r="G166" s="132" t="s">
        <v>242</v>
      </c>
      <c r="H166" s="133">
        <v>17.064</v>
      </c>
      <c r="I166" s="134"/>
      <c r="J166" s="135">
        <f>ROUND(I166*H166,2)</f>
        <v>0</v>
      </c>
      <c r="K166" s="136"/>
      <c r="L166" s="33"/>
      <c r="M166" s="137" t="s">
        <v>32</v>
      </c>
      <c r="N166" s="138" t="s">
        <v>49</v>
      </c>
      <c r="P166" s="139">
        <f>O166*H166</f>
        <v>0</v>
      </c>
      <c r="Q166" s="139">
        <v>4.3830000000000001E-2</v>
      </c>
      <c r="R166" s="139">
        <f>Q166*H166</f>
        <v>0.74791512000000004</v>
      </c>
      <c r="S166" s="139">
        <v>0</v>
      </c>
      <c r="T166" s="140">
        <f>S166*H166</f>
        <v>0</v>
      </c>
      <c r="AR166" s="141" t="s">
        <v>137</v>
      </c>
      <c r="AT166" s="141" t="s">
        <v>133</v>
      </c>
      <c r="AU166" s="141" t="s">
        <v>87</v>
      </c>
      <c r="AY166" s="17" t="s">
        <v>131</v>
      </c>
      <c r="BE166" s="142">
        <f>IF(N166="základní",J166,0)</f>
        <v>0</v>
      </c>
      <c r="BF166" s="142">
        <f>IF(N166="snížená",J166,0)</f>
        <v>0</v>
      </c>
      <c r="BG166" s="142">
        <f>IF(N166="zákl. přenesená",J166,0)</f>
        <v>0</v>
      </c>
      <c r="BH166" s="142">
        <f>IF(N166="sníž. přenesená",J166,0)</f>
        <v>0</v>
      </c>
      <c r="BI166" s="142">
        <f>IF(N166="nulová",J166,0)</f>
        <v>0</v>
      </c>
      <c r="BJ166" s="17" t="s">
        <v>85</v>
      </c>
      <c r="BK166" s="142">
        <f>ROUND(I166*H166,2)</f>
        <v>0</v>
      </c>
      <c r="BL166" s="17" t="s">
        <v>137</v>
      </c>
      <c r="BM166" s="141" t="s">
        <v>261</v>
      </c>
    </row>
    <row r="167" spans="2:65" s="1" customFormat="1" ht="11.25" x14ac:dyDescent="0.2">
      <c r="B167" s="33"/>
      <c r="D167" s="143" t="s">
        <v>139</v>
      </c>
      <c r="F167" s="144" t="s">
        <v>262</v>
      </c>
      <c r="I167" s="145"/>
      <c r="L167" s="33"/>
      <c r="M167" s="146"/>
      <c r="T167" s="54"/>
      <c r="AT167" s="17" t="s">
        <v>139</v>
      </c>
      <c r="AU167" s="17" t="s">
        <v>87</v>
      </c>
    </row>
    <row r="168" spans="2:65" s="1" customFormat="1" ht="19.5" x14ac:dyDescent="0.2">
      <c r="B168" s="33"/>
      <c r="D168" s="148" t="s">
        <v>153</v>
      </c>
      <c r="F168" s="155" t="s">
        <v>263</v>
      </c>
      <c r="I168" s="145"/>
      <c r="L168" s="33"/>
      <c r="M168" s="146"/>
      <c r="T168" s="54"/>
      <c r="AT168" s="17" t="s">
        <v>153</v>
      </c>
      <c r="AU168" s="17" t="s">
        <v>87</v>
      </c>
    </row>
    <row r="169" spans="2:65" s="12" customFormat="1" ht="11.25" x14ac:dyDescent="0.2">
      <c r="B169" s="147"/>
      <c r="D169" s="148" t="s">
        <v>141</v>
      </c>
      <c r="E169" s="149" t="s">
        <v>32</v>
      </c>
      <c r="F169" s="150" t="s">
        <v>245</v>
      </c>
      <c r="H169" s="151">
        <v>21.33</v>
      </c>
      <c r="I169" s="152"/>
      <c r="L169" s="147"/>
      <c r="M169" s="153"/>
      <c r="T169" s="154"/>
      <c r="AT169" s="149" t="s">
        <v>141</v>
      </c>
      <c r="AU169" s="149" t="s">
        <v>87</v>
      </c>
      <c r="AV169" s="12" t="s">
        <v>87</v>
      </c>
      <c r="AW169" s="12" t="s">
        <v>39</v>
      </c>
      <c r="AX169" s="12" t="s">
        <v>85</v>
      </c>
      <c r="AY169" s="149" t="s">
        <v>131</v>
      </c>
    </row>
    <row r="170" spans="2:65" s="12" customFormat="1" ht="11.25" x14ac:dyDescent="0.2">
      <c r="B170" s="147"/>
      <c r="D170" s="148" t="s">
        <v>141</v>
      </c>
      <c r="F170" s="150" t="s">
        <v>264</v>
      </c>
      <c r="H170" s="151">
        <v>17.064</v>
      </c>
      <c r="I170" s="152"/>
      <c r="L170" s="147"/>
      <c r="M170" s="153"/>
      <c r="T170" s="154"/>
      <c r="AT170" s="149" t="s">
        <v>141</v>
      </c>
      <c r="AU170" s="149" t="s">
        <v>87</v>
      </c>
      <c r="AV170" s="12" t="s">
        <v>87</v>
      </c>
      <c r="AW170" s="12" t="s">
        <v>4</v>
      </c>
      <c r="AX170" s="12" t="s">
        <v>85</v>
      </c>
      <c r="AY170" s="149" t="s">
        <v>131</v>
      </c>
    </row>
    <row r="171" spans="2:65" s="1" customFormat="1" ht="37.9" customHeight="1" x14ac:dyDescent="0.2">
      <c r="B171" s="33"/>
      <c r="C171" s="129" t="s">
        <v>7</v>
      </c>
      <c r="D171" s="129" t="s">
        <v>133</v>
      </c>
      <c r="E171" s="130" t="s">
        <v>265</v>
      </c>
      <c r="F171" s="131" t="s">
        <v>266</v>
      </c>
      <c r="G171" s="132" t="s">
        <v>215</v>
      </c>
      <c r="H171" s="133">
        <v>42</v>
      </c>
      <c r="I171" s="134"/>
      <c r="J171" s="135">
        <f>ROUND(I171*H171,2)</f>
        <v>0</v>
      </c>
      <c r="K171" s="136"/>
      <c r="L171" s="33"/>
      <c r="M171" s="137" t="s">
        <v>32</v>
      </c>
      <c r="N171" s="138" t="s">
        <v>49</v>
      </c>
      <c r="P171" s="139">
        <f>O171*H171</f>
        <v>0</v>
      </c>
      <c r="Q171" s="139">
        <v>3.8600000000000001E-3</v>
      </c>
      <c r="R171" s="139">
        <f>Q171*H171</f>
        <v>0.16212000000000001</v>
      </c>
      <c r="S171" s="139">
        <v>0</v>
      </c>
      <c r="T171" s="140">
        <f>S171*H171</f>
        <v>0</v>
      </c>
      <c r="AR171" s="141" t="s">
        <v>137</v>
      </c>
      <c r="AT171" s="141" t="s">
        <v>133</v>
      </c>
      <c r="AU171" s="141" t="s">
        <v>87</v>
      </c>
      <c r="AY171" s="17" t="s">
        <v>131</v>
      </c>
      <c r="BE171" s="142">
        <f>IF(N171="základní",J171,0)</f>
        <v>0</v>
      </c>
      <c r="BF171" s="142">
        <f>IF(N171="snížená",J171,0)</f>
        <v>0</v>
      </c>
      <c r="BG171" s="142">
        <f>IF(N171="zákl. přenesená",J171,0)</f>
        <v>0</v>
      </c>
      <c r="BH171" s="142">
        <f>IF(N171="sníž. přenesená",J171,0)</f>
        <v>0</v>
      </c>
      <c r="BI171" s="142">
        <f>IF(N171="nulová",J171,0)</f>
        <v>0</v>
      </c>
      <c r="BJ171" s="17" t="s">
        <v>85</v>
      </c>
      <c r="BK171" s="142">
        <f>ROUND(I171*H171,2)</f>
        <v>0</v>
      </c>
      <c r="BL171" s="17" t="s">
        <v>137</v>
      </c>
      <c r="BM171" s="141" t="s">
        <v>267</v>
      </c>
    </row>
    <row r="172" spans="2:65" s="1" customFormat="1" ht="11.25" x14ac:dyDescent="0.2">
      <c r="B172" s="33"/>
      <c r="D172" s="143" t="s">
        <v>139</v>
      </c>
      <c r="F172" s="144" t="s">
        <v>268</v>
      </c>
      <c r="I172" s="145"/>
      <c r="L172" s="33"/>
      <c r="M172" s="146"/>
      <c r="T172" s="54"/>
      <c r="AT172" s="17" t="s">
        <v>139</v>
      </c>
      <c r="AU172" s="17" t="s">
        <v>87</v>
      </c>
    </row>
    <row r="173" spans="2:65" s="13" customFormat="1" ht="11.25" x14ac:dyDescent="0.2">
      <c r="B173" s="167"/>
      <c r="D173" s="148" t="s">
        <v>141</v>
      </c>
      <c r="E173" s="168" t="s">
        <v>32</v>
      </c>
      <c r="F173" s="169" t="s">
        <v>269</v>
      </c>
      <c r="H173" s="168" t="s">
        <v>32</v>
      </c>
      <c r="I173" s="170"/>
      <c r="L173" s="167"/>
      <c r="M173" s="171"/>
      <c r="T173" s="172"/>
      <c r="AT173" s="168" t="s">
        <v>141</v>
      </c>
      <c r="AU173" s="168" t="s">
        <v>87</v>
      </c>
      <c r="AV173" s="13" t="s">
        <v>85</v>
      </c>
      <c r="AW173" s="13" t="s">
        <v>39</v>
      </c>
      <c r="AX173" s="13" t="s">
        <v>78</v>
      </c>
      <c r="AY173" s="168" t="s">
        <v>131</v>
      </c>
    </row>
    <row r="174" spans="2:65" s="12" customFormat="1" ht="11.25" x14ac:dyDescent="0.2">
      <c r="B174" s="147"/>
      <c r="D174" s="148" t="s">
        <v>141</v>
      </c>
      <c r="E174" s="149" t="s">
        <v>32</v>
      </c>
      <c r="F174" s="150" t="s">
        <v>270</v>
      </c>
      <c r="H174" s="151">
        <v>34</v>
      </c>
      <c r="I174" s="152"/>
      <c r="L174" s="147"/>
      <c r="M174" s="153"/>
      <c r="T174" s="154"/>
      <c r="AT174" s="149" t="s">
        <v>141</v>
      </c>
      <c r="AU174" s="149" t="s">
        <v>87</v>
      </c>
      <c r="AV174" s="12" t="s">
        <v>87</v>
      </c>
      <c r="AW174" s="12" t="s">
        <v>39</v>
      </c>
      <c r="AX174" s="12" t="s">
        <v>78</v>
      </c>
      <c r="AY174" s="149" t="s">
        <v>131</v>
      </c>
    </row>
    <row r="175" spans="2:65" s="12" customFormat="1" ht="11.25" x14ac:dyDescent="0.2">
      <c r="B175" s="147"/>
      <c r="D175" s="148" t="s">
        <v>141</v>
      </c>
      <c r="E175" s="149" t="s">
        <v>32</v>
      </c>
      <c r="F175" s="150" t="s">
        <v>218</v>
      </c>
      <c r="H175" s="151">
        <v>8</v>
      </c>
      <c r="I175" s="152"/>
      <c r="L175" s="147"/>
      <c r="M175" s="153"/>
      <c r="T175" s="154"/>
      <c r="AT175" s="149" t="s">
        <v>141</v>
      </c>
      <c r="AU175" s="149" t="s">
        <v>87</v>
      </c>
      <c r="AV175" s="12" t="s">
        <v>87</v>
      </c>
      <c r="AW175" s="12" t="s">
        <v>39</v>
      </c>
      <c r="AX175" s="12" t="s">
        <v>78</v>
      </c>
      <c r="AY175" s="149" t="s">
        <v>131</v>
      </c>
    </row>
    <row r="176" spans="2:65" s="14" customFormat="1" ht="11.25" x14ac:dyDescent="0.2">
      <c r="B176" s="173"/>
      <c r="D176" s="148" t="s">
        <v>141</v>
      </c>
      <c r="E176" s="174" t="s">
        <v>32</v>
      </c>
      <c r="F176" s="175" t="s">
        <v>271</v>
      </c>
      <c r="H176" s="176">
        <v>42</v>
      </c>
      <c r="I176" s="177"/>
      <c r="L176" s="173"/>
      <c r="M176" s="178"/>
      <c r="T176" s="179"/>
      <c r="AT176" s="174" t="s">
        <v>141</v>
      </c>
      <c r="AU176" s="174" t="s">
        <v>87</v>
      </c>
      <c r="AV176" s="14" t="s">
        <v>137</v>
      </c>
      <c r="AW176" s="14" t="s">
        <v>39</v>
      </c>
      <c r="AX176" s="14" t="s">
        <v>85</v>
      </c>
      <c r="AY176" s="174" t="s">
        <v>131</v>
      </c>
    </row>
    <row r="177" spans="2:65" s="1" customFormat="1" ht="37.9" customHeight="1" x14ac:dyDescent="0.2">
      <c r="B177" s="33"/>
      <c r="C177" s="129" t="s">
        <v>272</v>
      </c>
      <c r="D177" s="129" t="s">
        <v>133</v>
      </c>
      <c r="E177" s="130" t="s">
        <v>273</v>
      </c>
      <c r="F177" s="131" t="s">
        <v>274</v>
      </c>
      <c r="G177" s="132" t="s">
        <v>242</v>
      </c>
      <c r="H177" s="133">
        <v>170</v>
      </c>
      <c r="I177" s="134"/>
      <c r="J177" s="135">
        <f>ROUND(I177*H177,2)</f>
        <v>0</v>
      </c>
      <c r="K177" s="136"/>
      <c r="L177" s="33"/>
      <c r="M177" s="137" t="s">
        <v>32</v>
      </c>
      <c r="N177" s="138" t="s">
        <v>49</v>
      </c>
      <c r="P177" s="139">
        <f>O177*H177</f>
        <v>0</v>
      </c>
      <c r="Q177" s="139">
        <v>2.6440000000000002E-2</v>
      </c>
      <c r="R177" s="139">
        <f>Q177*H177</f>
        <v>4.4948000000000006</v>
      </c>
      <c r="S177" s="139">
        <v>2.5999999999999999E-2</v>
      </c>
      <c r="T177" s="140">
        <f>S177*H177</f>
        <v>4.42</v>
      </c>
      <c r="AR177" s="141" t="s">
        <v>137</v>
      </c>
      <c r="AT177" s="141" t="s">
        <v>133</v>
      </c>
      <c r="AU177" s="141" t="s">
        <v>87</v>
      </c>
      <c r="AY177" s="17" t="s">
        <v>131</v>
      </c>
      <c r="BE177" s="142">
        <f>IF(N177="základní",J177,0)</f>
        <v>0</v>
      </c>
      <c r="BF177" s="142">
        <f>IF(N177="snížená",J177,0)</f>
        <v>0</v>
      </c>
      <c r="BG177" s="142">
        <f>IF(N177="zákl. přenesená",J177,0)</f>
        <v>0</v>
      </c>
      <c r="BH177" s="142">
        <f>IF(N177="sníž. přenesená",J177,0)</f>
        <v>0</v>
      </c>
      <c r="BI177" s="142">
        <f>IF(N177="nulová",J177,0)</f>
        <v>0</v>
      </c>
      <c r="BJ177" s="17" t="s">
        <v>85</v>
      </c>
      <c r="BK177" s="142">
        <f>ROUND(I177*H177,2)</f>
        <v>0</v>
      </c>
      <c r="BL177" s="17" t="s">
        <v>137</v>
      </c>
      <c r="BM177" s="141" t="s">
        <v>275</v>
      </c>
    </row>
    <row r="178" spans="2:65" s="1" customFormat="1" ht="11.25" x14ac:dyDescent="0.2">
      <c r="B178" s="33"/>
      <c r="D178" s="143" t="s">
        <v>139</v>
      </c>
      <c r="F178" s="144" t="s">
        <v>276</v>
      </c>
      <c r="I178" s="145"/>
      <c r="L178" s="33"/>
      <c r="M178" s="146"/>
      <c r="T178" s="54"/>
      <c r="AT178" s="17" t="s">
        <v>139</v>
      </c>
      <c r="AU178" s="17" t="s">
        <v>87</v>
      </c>
    </row>
    <row r="179" spans="2:65" s="12" customFormat="1" ht="11.25" x14ac:dyDescent="0.2">
      <c r="B179" s="147"/>
      <c r="D179" s="148" t="s">
        <v>141</v>
      </c>
      <c r="E179" s="149" t="s">
        <v>32</v>
      </c>
      <c r="F179" s="150" t="s">
        <v>277</v>
      </c>
      <c r="H179" s="151">
        <v>95</v>
      </c>
      <c r="I179" s="152"/>
      <c r="L179" s="147"/>
      <c r="M179" s="153"/>
      <c r="T179" s="154"/>
      <c r="AT179" s="149" t="s">
        <v>141</v>
      </c>
      <c r="AU179" s="149" t="s">
        <v>87</v>
      </c>
      <c r="AV179" s="12" t="s">
        <v>87</v>
      </c>
      <c r="AW179" s="12" t="s">
        <v>39</v>
      </c>
      <c r="AX179" s="12" t="s">
        <v>78</v>
      </c>
      <c r="AY179" s="149" t="s">
        <v>131</v>
      </c>
    </row>
    <row r="180" spans="2:65" s="12" customFormat="1" ht="11.25" x14ac:dyDescent="0.2">
      <c r="B180" s="147"/>
      <c r="D180" s="148" t="s">
        <v>141</v>
      </c>
      <c r="E180" s="149" t="s">
        <v>32</v>
      </c>
      <c r="F180" s="150" t="s">
        <v>278</v>
      </c>
      <c r="H180" s="151">
        <v>75</v>
      </c>
      <c r="I180" s="152"/>
      <c r="L180" s="147"/>
      <c r="M180" s="153"/>
      <c r="T180" s="154"/>
      <c r="AT180" s="149" t="s">
        <v>141</v>
      </c>
      <c r="AU180" s="149" t="s">
        <v>87</v>
      </c>
      <c r="AV180" s="12" t="s">
        <v>87</v>
      </c>
      <c r="AW180" s="12" t="s">
        <v>39</v>
      </c>
      <c r="AX180" s="12" t="s">
        <v>78</v>
      </c>
      <c r="AY180" s="149" t="s">
        <v>131</v>
      </c>
    </row>
    <row r="181" spans="2:65" s="14" customFormat="1" ht="11.25" x14ac:dyDescent="0.2">
      <c r="B181" s="173"/>
      <c r="D181" s="148" t="s">
        <v>141</v>
      </c>
      <c r="E181" s="174" t="s">
        <v>32</v>
      </c>
      <c r="F181" s="175" t="s">
        <v>271</v>
      </c>
      <c r="H181" s="176">
        <v>170</v>
      </c>
      <c r="I181" s="177"/>
      <c r="L181" s="173"/>
      <c r="M181" s="178"/>
      <c r="T181" s="179"/>
      <c r="AT181" s="174" t="s">
        <v>141</v>
      </c>
      <c r="AU181" s="174" t="s">
        <v>87</v>
      </c>
      <c r="AV181" s="14" t="s">
        <v>137</v>
      </c>
      <c r="AW181" s="14" t="s">
        <v>39</v>
      </c>
      <c r="AX181" s="14" t="s">
        <v>85</v>
      </c>
      <c r="AY181" s="174" t="s">
        <v>131</v>
      </c>
    </row>
    <row r="182" spans="2:65" s="1" customFormat="1" ht="37.9" customHeight="1" x14ac:dyDescent="0.2">
      <c r="B182" s="33"/>
      <c r="C182" s="129" t="s">
        <v>279</v>
      </c>
      <c r="D182" s="129" t="s">
        <v>133</v>
      </c>
      <c r="E182" s="130" t="s">
        <v>280</v>
      </c>
      <c r="F182" s="131" t="s">
        <v>281</v>
      </c>
      <c r="G182" s="132" t="s">
        <v>242</v>
      </c>
      <c r="H182" s="133">
        <v>170</v>
      </c>
      <c r="I182" s="134"/>
      <c r="J182" s="135">
        <f>ROUND(I182*H182,2)</f>
        <v>0</v>
      </c>
      <c r="K182" s="136"/>
      <c r="L182" s="33"/>
      <c r="M182" s="137" t="s">
        <v>32</v>
      </c>
      <c r="N182" s="138" t="s">
        <v>49</v>
      </c>
      <c r="P182" s="139">
        <f>O182*H182</f>
        <v>0</v>
      </c>
      <c r="Q182" s="139">
        <v>5.5000000000000003E-4</v>
      </c>
      <c r="R182" s="139">
        <f>Q182*H182</f>
        <v>9.35E-2</v>
      </c>
      <c r="S182" s="139">
        <v>5.9999999999999995E-4</v>
      </c>
      <c r="T182" s="140">
        <f>S182*H182</f>
        <v>0.10199999999999999</v>
      </c>
      <c r="AR182" s="141" t="s">
        <v>137</v>
      </c>
      <c r="AT182" s="141" t="s">
        <v>133</v>
      </c>
      <c r="AU182" s="141" t="s">
        <v>87</v>
      </c>
      <c r="AY182" s="17" t="s">
        <v>131</v>
      </c>
      <c r="BE182" s="142">
        <f>IF(N182="základní",J182,0)</f>
        <v>0</v>
      </c>
      <c r="BF182" s="142">
        <f>IF(N182="snížená",J182,0)</f>
        <v>0</v>
      </c>
      <c r="BG182" s="142">
        <f>IF(N182="zákl. přenesená",J182,0)</f>
        <v>0</v>
      </c>
      <c r="BH182" s="142">
        <f>IF(N182="sníž. přenesená",J182,0)</f>
        <v>0</v>
      </c>
      <c r="BI182" s="142">
        <f>IF(N182="nulová",J182,0)</f>
        <v>0</v>
      </c>
      <c r="BJ182" s="17" t="s">
        <v>85</v>
      </c>
      <c r="BK182" s="142">
        <f>ROUND(I182*H182,2)</f>
        <v>0</v>
      </c>
      <c r="BL182" s="17" t="s">
        <v>137</v>
      </c>
      <c r="BM182" s="141" t="s">
        <v>282</v>
      </c>
    </row>
    <row r="183" spans="2:65" s="1" customFormat="1" ht="11.25" x14ac:dyDescent="0.2">
      <c r="B183" s="33"/>
      <c r="D183" s="143" t="s">
        <v>139</v>
      </c>
      <c r="F183" s="144" t="s">
        <v>283</v>
      </c>
      <c r="I183" s="145"/>
      <c r="L183" s="33"/>
      <c r="M183" s="146"/>
      <c r="T183" s="54"/>
      <c r="AT183" s="17" t="s">
        <v>139</v>
      </c>
      <c r="AU183" s="17" t="s">
        <v>87</v>
      </c>
    </row>
    <row r="184" spans="2:65" s="12" customFormat="1" ht="11.25" x14ac:dyDescent="0.2">
      <c r="B184" s="147"/>
      <c r="D184" s="148" t="s">
        <v>141</v>
      </c>
      <c r="E184" s="149" t="s">
        <v>32</v>
      </c>
      <c r="F184" s="150" t="s">
        <v>277</v>
      </c>
      <c r="H184" s="151">
        <v>95</v>
      </c>
      <c r="I184" s="152"/>
      <c r="L184" s="147"/>
      <c r="M184" s="153"/>
      <c r="T184" s="154"/>
      <c r="AT184" s="149" t="s">
        <v>141</v>
      </c>
      <c r="AU184" s="149" t="s">
        <v>87</v>
      </c>
      <c r="AV184" s="12" t="s">
        <v>87</v>
      </c>
      <c r="AW184" s="12" t="s">
        <v>39</v>
      </c>
      <c r="AX184" s="12" t="s">
        <v>78</v>
      </c>
      <c r="AY184" s="149" t="s">
        <v>131</v>
      </c>
    </row>
    <row r="185" spans="2:65" s="12" customFormat="1" ht="11.25" x14ac:dyDescent="0.2">
      <c r="B185" s="147"/>
      <c r="D185" s="148" t="s">
        <v>141</v>
      </c>
      <c r="E185" s="149" t="s">
        <v>32</v>
      </c>
      <c r="F185" s="150" t="s">
        <v>278</v>
      </c>
      <c r="H185" s="151">
        <v>75</v>
      </c>
      <c r="I185" s="152"/>
      <c r="L185" s="147"/>
      <c r="M185" s="153"/>
      <c r="T185" s="154"/>
      <c r="AT185" s="149" t="s">
        <v>141</v>
      </c>
      <c r="AU185" s="149" t="s">
        <v>87</v>
      </c>
      <c r="AV185" s="12" t="s">
        <v>87</v>
      </c>
      <c r="AW185" s="12" t="s">
        <v>39</v>
      </c>
      <c r="AX185" s="12" t="s">
        <v>78</v>
      </c>
      <c r="AY185" s="149" t="s">
        <v>131</v>
      </c>
    </row>
    <row r="186" spans="2:65" s="14" customFormat="1" ht="11.25" x14ac:dyDescent="0.2">
      <c r="B186" s="173"/>
      <c r="D186" s="148" t="s">
        <v>141</v>
      </c>
      <c r="E186" s="174" t="s">
        <v>32</v>
      </c>
      <c r="F186" s="175" t="s">
        <v>271</v>
      </c>
      <c r="H186" s="176">
        <v>170</v>
      </c>
      <c r="I186" s="177"/>
      <c r="L186" s="173"/>
      <c r="M186" s="178"/>
      <c r="T186" s="179"/>
      <c r="AT186" s="174" t="s">
        <v>141</v>
      </c>
      <c r="AU186" s="174" t="s">
        <v>87</v>
      </c>
      <c r="AV186" s="14" t="s">
        <v>137</v>
      </c>
      <c r="AW186" s="14" t="s">
        <v>39</v>
      </c>
      <c r="AX186" s="14" t="s">
        <v>85</v>
      </c>
      <c r="AY186" s="174" t="s">
        <v>131</v>
      </c>
    </row>
    <row r="187" spans="2:65" s="1" customFormat="1" ht="24.2" customHeight="1" x14ac:dyDescent="0.2">
      <c r="B187" s="33"/>
      <c r="C187" s="129" t="s">
        <v>284</v>
      </c>
      <c r="D187" s="129" t="s">
        <v>133</v>
      </c>
      <c r="E187" s="130" t="s">
        <v>285</v>
      </c>
      <c r="F187" s="131" t="s">
        <v>286</v>
      </c>
      <c r="G187" s="132" t="s">
        <v>242</v>
      </c>
      <c r="H187" s="133">
        <v>150</v>
      </c>
      <c r="I187" s="134"/>
      <c r="J187" s="135">
        <f>ROUND(I187*H187,2)</f>
        <v>0</v>
      </c>
      <c r="K187" s="136"/>
      <c r="L187" s="33"/>
      <c r="M187" s="137" t="s">
        <v>32</v>
      </c>
      <c r="N187" s="138" t="s">
        <v>49</v>
      </c>
      <c r="P187" s="139">
        <f>O187*H187</f>
        <v>0</v>
      </c>
      <c r="Q187" s="139">
        <v>1.9290000000000002E-2</v>
      </c>
      <c r="R187" s="139">
        <f>Q187*H187</f>
        <v>2.8935000000000004</v>
      </c>
      <c r="S187" s="139">
        <v>0.02</v>
      </c>
      <c r="T187" s="140">
        <f>S187*H187</f>
        <v>3</v>
      </c>
      <c r="AR187" s="141" t="s">
        <v>137</v>
      </c>
      <c r="AT187" s="141" t="s">
        <v>133</v>
      </c>
      <c r="AU187" s="141" t="s">
        <v>87</v>
      </c>
      <c r="AY187" s="17" t="s">
        <v>131</v>
      </c>
      <c r="BE187" s="142">
        <f>IF(N187="základní",J187,0)</f>
        <v>0</v>
      </c>
      <c r="BF187" s="142">
        <f>IF(N187="snížená",J187,0)</f>
        <v>0</v>
      </c>
      <c r="BG187" s="142">
        <f>IF(N187="zákl. přenesená",J187,0)</f>
        <v>0</v>
      </c>
      <c r="BH187" s="142">
        <f>IF(N187="sníž. přenesená",J187,0)</f>
        <v>0</v>
      </c>
      <c r="BI187" s="142">
        <f>IF(N187="nulová",J187,0)</f>
        <v>0</v>
      </c>
      <c r="BJ187" s="17" t="s">
        <v>85</v>
      </c>
      <c r="BK187" s="142">
        <f>ROUND(I187*H187,2)</f>
        <v>0</v>
      </c>
      <c r="BL187" s="17" t="s">
        <v>137</v>
      </c>
      <c r="BM187" s="141" t="s">
        <v>287</v>
      </c>
    </row>
    <row r="188" spans="2:65" s="1" customFormat="1" ht="19.5" x14ac:dyDescent="0.2">
      <c r="B188" s="33"/>
      <c r="D188" s="148" t="s">
        <v>153</v>
      </c>
      <c r="F188" s="155" t="s">
        <v>288</v>
      </c>
      <c r="I188" s="145"/>
      <c r="L188" s="33"/>
      <c r="M188" s="146"/>
      <c r="T188" s="54"/>
      <c r="AT188" s="17" t="s">
        <v>153</v>
      </c>
      <c r="AU188" s="17" t="s">
        <v>87</v>
      </c>
    </row>
    <row r="189" spans="2:65" s="12" customFormat="1" ht="11.25" x14ac:dyDescent="0.2">
      <c r="B189" s="147"/>
      <c r="D189" s="148" t="s">
        <v>141</v>
      </c>
      <c r="E189" s="149" t="s">
        <v>32</v>
      </c>
      <c r="F189" s="150" t="s">
        <v>289</v>
      </c>
      <c r="H189" s="151">
        <v>150</v>
      </c>
      <c r="I189" s="152"/>
      <c r="L189" s="147"/>
      <c r="M189" s="153"/>
      <c r="T189" s="154"/>
      <c r="AT189" s="149" t="s">
        <v>141</v>
      </c>
      <c r="AU189" s="149" t="s">
        <v>87</v>
      </c>
      <c r="AV189" s="12" t="s">
        <v>87</v>
      </c>
      <c r="AW189" s="12" t="s">
        <v>39</v>
      </c>
      <c r="AX189" s="12" t="s">
        <v>85</v>
      </c>
      <c r="AY189" s="149" t="s">
        <v>131</v>
      </c>
    </row>
    <row r="190" spans="2:65" s="1" customFormat="1" ht="33" customHeight="1" x14ac:dyDescent="0.2">
      <c r="B190" s="33"/>
      <c r="C190" s="129" t="s">
        <v>290</v>
      </c>
      <c r="D190" s="129" t="s">
        <v>133</v>
      </c>
      <c r="E190" s="130" t="s">
        <v>291</v>
      </c>
      <c r="F190" s="131" t="s">
        <v>292</v>
      </c>
      <c r="G190" s="132" t="s">
        <v>136</v>
      </c>
      <c r="H190" s="133">
        <v>5.016</v>
      </c>
      <c r="I190" s="134"/>
      <c r="J190" s="135">
        <f>ROUND(I190*H190,2)</f>
        <v>0</v>
      </c>
      <c r="K190" s="136"/>
      <c r="L190" s="33"/>
      <c r="M190" s="137" t="s">
        <v>32</v>
      </c>
      <c r="N190" s="138" t="s">
        <v>49</v>
      </c>
      <c r="P190" s="139">
        <f>O190*H190</f>
        <v>0</v>
      </c>
      <c r="Q190" s="139">
        <v>2.5018699999999998</v>
      </c>
      <c r="R190" s="139">
        <f>Q190*H190</f>
        <v>12.54937992</v>
      </c>
      <c r="S190" s="139">
        <v>0</v>
      </c>
      <c r="T190" s="140">
        <f>S190*H190</f>
        <v>0</v>
      </c>
      <c r="AR190" s="141" t="s">
        <v>137</v>
      </c>
      <c r="AT190" s="141" t="s">
        <v>133</v>
      </c>
      <c r="AU190" s="141" t="s">
        <v>87</v>
      </c>
      <c r="AY190" s="17" t="s">
        <v>131</v>
      </c>
      <c r="BE190" s="142">
        <f>IF(N190="základní",J190,0)</f>
        <v>0</v>
      </c>
      <c r="BF190" s="142">
        <f>IF(N190="snížená",J190,0)</f>
        <v>0</v>
      </c>
      <c r="BG190" s="142">
        <f>IF(N190="zákl. přenesená",J190,0)</f>
        <v>0</v>
      </c>
      <c r="BH190" s="142">
        <f>IF(N190="sníž. přenesená",J190,0)</f>
        <v>0</v>
      </c>
      <c r="BI190" s="142">
        <f>IF(N190="nulová",J190,0)</f>
        <v>0</v>
      </c>
      <c r="BJ190" s="17" t="s">
        <v>85</v>
      </c>
      <c r="BK190" s="142">
        <f>ROUND(I190*H190,2)</f>
        <v>0</v>
      </c>
      <c r="BL190" s="17" t="s">
        <v>137</v>
      </c>
      <c r="BM190" s="141" t="s">
        <v>293</v>
      </c>
    </row>
    <row r="191" spans="2:65" s="1" customFormat="1" ht="11.25" x14ac:dyDescent="0.2">
      <c r="B191" s="33"/>
      <c r="D191" s="143" t="s">
        <v>139</v>
      </c>
      <c r="F191" s="144" t="s">
        <v>294</v>
      </c>
      <c r="I191" s="145"/>
      <c r="L191" s="33"/>
      <c r="M191" s="146"/>
      <c r="T191" s="54"/>
      <c r="AT191" s="17" t="s">
        <v>139</v>
      </c>
      <c r="AU191" s="17" t="s">
        <v>87</v>
      </c>
    </row>
    <row r="192" spans="2:65" s="12" customFormat="1" ht="11.25" x14ac:dyDescent="0.2">
      <c r="B192" s="147"/>
      <c r="D192" s="148" t="s">
        <v>141</v>
      </c>
      <c r="E192" s="149" t="s">
        <v>32</v>
      </c>
      <c r="F192" s="150" t="s">
        <v>295</v>
      </c>
      <c r="H192" s="151">
        <v>5.016</v>
      </c>
      <c r="I192" s="152"/>
      <c r="L192" s="147"/>
      <c r="M192" s="153"/>
      <c r="T192" s="154"/>
      <c r="AT192" s="149" t="s">
        <v>141</v>
      </c>
      <c r="AU192" s="149" t="s">
        <v>87</v>
      </c>
      <c r="AV192" s="12" t="s">
        <v>87</v>
      </c>
      <c r="AW192" s="12" t="s">
        <v>39</v>
      </c>
      <c r="AX192" s="12" t="s">
        <v>85</v>
      </c>
      <c r="AY192" s="149" t="s">
        <v>131</v>
      </c>
    </row>
    <row r="193" spans="2:65" s="1" customFormat="1" ht="37.9" customHeight="1" x14ac:dyDescent="0.2">
      <c r="B193" s="33"/>
      <c r="C193" s="129" t="s">
        <v>296</v>
      </c>
      <c r="D193" s="129" t="s">
        <v>133</v>
      </c>
      <c r="E193" s="130" t="s">
        <v>297</v>
      </c>
      <c r="F193" s="131" t="s">
        <v>298</v>
      </c>
      <c r="G193" s="132" t="s">
        <v>136</v>
      </c>
      <c r="H193" s="133">
        <v>5.016</v>
      </c>
      <c r="I193" s="134"/>
      <c r="J193" s="135">
        <f>ROUND(I193*H193,2)</f>
        <v>0</v>
      </c>
      <c r="K193" s="136"/>
      <c r="L193" s="33"/>
      <c r="M193" s="137" t="s">
        <v>32</v>
      </c>
      <c r="N193" s="138" t="s">
        <v>49</v>
      </c>
      <c r="P193" s="139">
        <f>O193*H193</f>
        <v>0</v>
      </c>
      <c r="Q193" s="139">
        <v>0</v>
      </c>
      <c r="R193" s="139">
        <f>Q193*H193</f>
        <v>0</v>
      </c>
      <c r="S193" s="139">
        <v>0</v>
      </c>
      <c r="T193" s="140">
        <f>S193*H193</f>
        <v>0</v>
      </c>
      <c r="AR193" s="141" t="s">
        <v>137</v>
      </c>
      <c r="AT193" s="141" t="s">
        <v>133</v>
      </c>
      <c r="AU193" s="141" t="s">
        <v>87</v>
      </c>
      <c r="AY193" s="17" t="s">
        <v>131</v>
      </c>
      <c r="BE193" s="142">
        <f>IF(N193="základní",J193,0)</f>
        <v>0</v>
      </c>
      <c r="BF193" s="142">
        <f>IF(N193="snížená",J193,0)</f>
        <v>0</v>
      </c>
      <c r="BG193" s="142">
        <f>IF(N193="zákl. přenesená",J193,0)</f>
        <v>0</v>
      </c>
      <c r="BH193" s="142">
        <f>IF(N193="sníž. přenesená",J193,0)</f>
        <v>0</v>
      </c>
      <c r="BI193" s="142">
        <f>IF(N193="nulová",J193,0)</f>
        <v>0</v>
      </c>
      <c r="BJ193" s="17" t="s">
        <v>85</v>
      </c>
      <c r="BK193" s="142">
        <f>ROUND(I193*H193,2)</f>
        <v>0</v>
      </c>
      <c r="BL193" s="17" t="s">
        <v>137</v>
      </c>
      <c r="BM193" s="141" t="s">
        <v>299</v>
      </c>
    </row>
    <row r="194" spans="2:65" s="1" customFormat="1" ht="11.25" x14ac:dyDescent="0.2">
      <c r="B194" s="33"/>
      <c r="D194" s="143" t="s">
        <v>139</v>
      </c>
      <c r="F194" s="144" t="s">
        <v>300</v>
      </c>
      <c r="I194" s="145"/>
      <c r="L194" s="33"/>
      <c r="M194" s="146"/>
      <c r="T194" s="54"/>
      <c r="AT194" s="17" t="s">
        <v>139</v>
      </c>
      <c r="AU194" s="17" t="s">
        <v>87</v>
      </c>
    </row>
    <row r="195" spans="2:65" s="12" customFormat="1" ht="11.25" x14ac:dyDescent="0.2">
      <c r="B195" s="147"/>
      <c r="D195" s="148" t="s">
        <v>141</v>
      </c>
      <c r="E195" s="149" t="s">
        <v>32</v>
      </c>
      <c r="F195" s="150" t="s">
        <v>295</v>
      </c>
      <c r="H195" s="151">
        <v>5.016</v>
      </c>
      <c r="I195" s="152"/>
      <c r="L195" s="147"/>
      <c r="M195" s="153"/>
      <c r="T195" s="154"/>
      <c r="AT195" s="149" t="s">
        <v>141</v>
      </c>
      <c r="AU195" s="149" t="s">
        <v>87</v>
      </c>
      <c r="AV195" s="12" t="s">
        <v>87</v>
      </c>
      <c r="AW195" s="12" t="s">
        <v>39</v>
      </c>
      <c r="AX195" s="12" t="s">
        <v>85</v>
      </c>
      <c r="AY195" s="149" t="s">
        <v>131</v>
      </c>
    </row>
    <row r="196" spans="2:65" s="1" customFormat="1" ht="44.25" customHeight="1" x14ac:dyDescent="0.2">
      <c r="B196" s="33"/>
      <c r="C196" s="129" t="s">
        <v>301</v>
      </c>
      <c r="D196" s="129" t="s">
        <v>133</v>
      </c>
      <c r="E196" s="130" t="s">
        <v>302</v>
      </c>
      <c r="F196" s="131" t="s">
        <v>303</v>
      </c>
      <c r="G196" s="132" t="s">
        <v>136</v>
      </c>
      <c r="H196" s="133">
        <v>5.016</v>
      </c>
      <c r="I196" s="134"/>
      <c r="J196" s="135">
        <f>ROUND(I196*H196,2)</f>
        <v>0</v>
      </c>
      <c r="K196" s="136"/>
      <c r="L196" s="33"/>
      <c r="M196" s="137" t="s">
        <v>32</v>
      </c>
      <c r="N196" s="138" t="s">
        <v>49</v>
      </c>
      <c r="P196" s="139">
        <f>O196*H196</f>
        <v>0</v>
      </c>
      <c r="Q196" s="139">
        <v>0</v>
      </c>
      <c r="R196" s="139">
        <f>Q196*H196</f>
        <v>0</v>
      </c>
      <c r="S196" s="139">
        <v>0</v>
      </c>
      <c r="T196" s="140">
        <f>S196*H196</f>
        <v>0</v>
      </c>
      <c r="AR196" s="141" t="s">
        <v>137</v>
      </c>
      <c r="AT196" s="141" t="s">
        <v>133</v>
      </c>
      <c r="AU196" s="141" t="s">
        <v>87</v>
      </c>
      <c r="AY196" s="17" t="s">
        <v>131</v>
      </c>
      <c r="BE196" s="142">
        <f>IF(N196="základní",J196,0)</f>
        <v>0</v>
      </c>
      <c r="BF196" s="142">
        <f>IF(N196="snížená",J196,0)</f>
        <v>0</v>
      </c>
      <c r="BG196" s="142">
        <f>IF(N196="zákl. přenesená",J196,0)</f>
        <v>0</v>
      </c>
      <c r="BH196" s="142">
        <f>IF(N196="sníž. přenesená",J196,0)</f>
        <v>0</v>
      </c>
      <c r="BI196" s="142">
        <f>IF(N196="nulová",J196,0)</f>
        <v>0</v>
      </c>
      <c r="BJ196" s="17" t="s">
        <v>85</v>
      </c>
      <c r="BK196" s="142">
        <f>ROUND(I196*H196,2)</f>
        <v>0</v>
      </c>
      <c r="BL196" s="17" t="s">
        <v>137</v>
      </c>
      <c r="BM196" s="141" t="s">
        <v>304</v>
      </c>
    </row>
    <row r="197" spans="2:65" s="1" customFormat="1" ht="11.25" x14ac:dyDescent="0.2">
      <c r="B197" s="33"/>
      <c r="D197" s="143" t="s">
        <v>139</v>
      </c>
      <c r="F197" s="144" t="s">
        <v>305</v>
      </c>
      <c r="I197" s="145"/>
      <c r="L197" s="33"/>
      <c r="M197" s="146"/>
      <c r="T197" s="54"/>
      <c r="AT197" s="17" t="s">
        <v>139</v>
      </c>
      <c r="AU197" s="17" t="s">
        <v>87</v>
      </c>
    </row>
    <row r="198" spans="2:65" s="12" customFormat="1" ht="11.25" x14ac:dyDescent="0.2">
      <c r="B198" s="147"/>
      <c r="D198" s="148" t="s">
        <v>141</v>
      </c>
      <c r="E198" s="149" t="s">
        <v>32</v>
      </c>
      <c r="F198" s="150" t="s">
        <v>295</v>
      </c>
      <c r="H198" s="151">
        <v>5.016</v>
      </c>
      <c r="I198" s="152"/>
      <c r="L198" s="147"/>
      <c r="M198" s="153"/>
      <c r="T198" s="154"/>
      <c r="AT198" s="149" t="s">
        <v>141</v>
      </c>
      <c r="AU198" s="149" t="s">
        <v>87</v>
      </c>
      <c r="AV198" s="12" t="s">
        <v>87</v>
      </c>
      <c r="AW198" s="12" t="s">
        <v>39</v>
      </c>
      <c r="AX198" s="12" t="s">
        <v>85</v>
      </c>
      <c r="AY198" s="149" t="s">
        <v>131</v>
      </c>
    </row>
    <row r="199" spans="2:65" s="1" customFormat="1" ht="21.75" customHeight="1" x14ac:dyDescent="0.2">
      <c r="B199" s="33"/>
      <c r="C199" s="129" t="s">
        <v>306</v>
      </c>
      <c r="D199" s="129" t="s">
        <v>133</v>
      </c>
      <c r="E199" s="130" t="s">
        <v>307</v>
      </c>
      <c r="F199" s="131" t="s">
        <v>308</v>
      </c>
      <c r="G199" s="132" t="s">
        <v>175</v>
      </c>
      <c r="H199" s="133">
        <v>0.16700000000000001</v>
      </c>
      <c r="I199" s="134"/>
      <c r="J199" s="135">
        <f>ROUND(I199*H199,2)</f>
        <v>0</v>
      </c>
      <c r="K199" s="136"/>
      <c r="L199" s="33"/>
      <c r="M199" s="137" t="s">
        <v>32</v>
      </c>
      <c r="N199" s="138" t="s">
        <v>49</v>
      </c>
      <c r="P199" s="139">
        <f>O199*H199</f>
        <v>0</v>
      </c>
      <c r="Q199" s="139">
        <v>1.06277</v>
      </c>
      <c r="R199" s="139">
        <f>Q199*H199</f>
        <v>0.17748259</v>
      </c>
      <c r="S199" s="139">
        <v>0</v>
      </c>
      <c r="T199" s="140">
        <f>S199*H199</f>
        <v>0</v>
      </c>
      <c r="AR199" s="141" t="s">
        <v>137</v>
      </c>
      <c r="AT199" s="141" t="s">
        <v>133</v>
      </c>
      <c r="AU199" s="141" t="s">
        <v>87</v>
      </c>
      <c r="AY199" s="17" t="s">
        <v>131</v>
      </c>
      <c r="BE199" s="142">
        <f>IF(N199="základní",J199,0)</f>
        <v>0</v>
      </c>
      <c r="BF199" s="142">
        <f>IF(N199="snížená",J199,0)</f>
        <v>0</v>
      </c>
      <c r="BG199" s="142">
        <f>IF(N199="zákl. přenesená",J199,0)</f>
        <v>0</v>
      </c>
      <c r="BH199" s="142">
        <f>IF(N199="sníž. přenesená",J199,0)</f>
        <v>0</v>
      </c>
      <c r="BI199" s="142">
        <f>IF(N199="nulová",J199,0)</f>
        <v>0</v>
      </c>
      <c r="BJ199" s="17" t="s">
        <v>85</v>
      </c>
      <c r="BK199" s="142">
        <f>ROUND(I199*H199,2)</f>
        <v>0</v>
      </c>
      <c r="BL199" s="17" t="s">
        <v>137</v>
      </c>
      <c r="BM199" s="141" t="s">
        <v>309</v>
      </c>
    </row>
    <row r="200" spans="2:65" s="1" customFormat="1" ht="11.25" x14ac:dyDescent="0.2">
      <c r="B200" s="33"/>
      <c r="D200" s="143" t="s">
        <v>139</v>
      </c>
      <c r="F200" s="144" t="s">
        <v>310</v>
      </c>
      <c r="I200" s="145"/>
      <c r="L200" s="33"/>
      <c r="M200" s="146"/>
      <c r="T200" s="54"/>
      <c r="AT200" s="17" t="s">
        <v>139</v>
      </c>
      <c r="AU200" s="17" t="s">
        <v>87</v>
      </c>
    </row>
    <row r="201" spans="2:65" s="12" customFormat="1" ht="11.25" x14ac:dyDescent="0.2">
      <c r="B201" s="147"/>
      <c r="D201" s="148" t="s">
        <v>141</v>
      </c>
      <c r="E201" s="149" t="s">
        <v>32</v>
      </c>
      <c r="F201" s="150" t="s">
        <v>311</v>
      </c>
      <c r="H201" s="151">
        <v>0.16700000000000001</v>
      </c>
      <c r="I201" s="152"/>
      <c r="L201" s="147"/>
      <c r="M201" s="153"/>
      <c r="T201" s="154"/>
      <c r="AT201" s="149" t="s">
        <v>141</v>
      </c>
      <c r="AU201" s="149" t="s">
        <v>87</v>
      </c>
      <c r="AV201" s="12" t="s">
        <v>87</v>
      </c>
      <c r="AW201" s="12" t="s">
        <v>39</v>
      </c>
      <c r="AX201" s="12" t="s">
        <v>85</v>
      </c>
      <c r="AY201" s="149" t="s">
        <v>131</v>
      </c>
    </row>
    <row r="202" spans="2:65" s="11" customFormat="1" ht="22.9" customHeight="1" x14ac:dyDescent="0.2">
      <c r="B202" s="117"/>
      <c r="D202" s="118" t="s">
        <v>77</v>
      </c>
      <c r="E202" s="127" t="s">
        <v>186</v>
      </c>
      <c r="F202" s="127" t="s">
        <v>312</v>
      </c>
      <c r="I202" s="120"/>
      <c r="J202" s="128">
        <f>BK202</f>
        <v>0</v>
      </c>
      <c r="L202" s="117"/>
      <c r="M202" s="122"/>
      <c r="P202" s="123">
        <f>SUM(P203:P257)</f>
        <v>0</v>
      </c>
      <c r="R202" s="123">
        <f>SUM(R203:R257)</f>
        <v>0.106351</v>
      </c>
      <c r="T202" s="124">
        <f>SUM(T203:T257)</f>
        <v>28.076763999999994</v>
      </c>
      <c r="AR202" s="118" t="s">
        <v>85</v>
      </c>
      <c r="AT202" s="125" t="s">
        <v>77</v>
      </c>
      <c r="AU202" s="125" t="s">
        <v>85</v>
      </c>
      <c r="AY202" s="118" t="s">
        <v>131</v>
      </c>
      <c r="BK202" s="126">
        <f>SUM(BK203:BK257)</f>
        <v>0</v>
      </c>
    </row>
    <row r="203" spans="2:65" s="1" customFormat="1" ht="37.9" customHeight="1" x14ac:dyDescent="0.2">
      <c r="B203" s="33"/>
      <c r="C203" s="129" t="s">
        <v>313</v>
      </c>
      <c r="D203" s="129" t="s">
        <v>133</v>
      </c>
      <c r="E203" s="130" t="s">
        <v>314</v>
      </c>
      <c r="F203" s="131" t="s">
        <v>315</v>
      </c>
      <c r="G203" s="132" t="s">
        <v>242</v>
      </c>
      <c r="H203" s="133">
        <v>170</v>
      </c>
      <c r="I203" s="134"/>
      <c r="J203" s="135">
        <f>ROUND(I203*H203,2)</f>
        <v>0</v>
      </c>
      <c r="K203" s="136"/>
      <c r="L203" s="33"/>
      <c r="M203" s="137" t="s">
        <v>32</v>
      </c>
      <c r="N203" s="138" t="s">
        <v>49</v>
      </c>
      <c r="P203" s="139">
        <f>O203*H203</f>
        <v>0</v>
      </c>
      <c r="Q203" s="139">
        <v>0</v>
      </c>
      <c r="R203" s="139">
        <f>Q203*H203</f>
        <v>0</v>
      </c>
      <c r="S203" s="139">
        <v>0</v>
      </c>
      <c r="T203" s="140">
        <f>S203*H203</f>
        <v>0</v>
      </c>
      <c r="AR203" s="141" t="s">
        <v>137</v>
      </c>
      <c r="AT203" s="141" t="s">
        <v>133</v>
      </c>
      <c r="AU203" s="141" t="s">
        <v>87</v>
      </c>
      <c r="AY203" s="17" t="s">
        <v>131</v>
      </c>
      <c r="BE203" s="142">
        <f>IF(N203="základní",J203,0)</f>
        <v>0</v>
      </c>
      <c r="BF203" s="142">
        <f>IF(N203="snížená",J203,0)</f>
        <v>0</v>
      </c>
      <c r="BG203" s="142">
        <f>IF(N203="zákl. přenesená",J203,0)</f>
        <v>0</v>
      </c>
      <c r="BH203" s="142">
        <f>IF(N203="sníž. přenesená",J203,0)</f>
        <v>0</v>
      </c>
      <c r="BI203" s="142">
        <f>IF(N203="nulová",J203,0)</f>
        <v>0</v>
      </c>
      <c r="BJ203" s="17" t="s">
        <v>85</v>
      </c>
      <c r="BK203" s="142">
        <f>ROUND(I203*H203,2)</f>
        <v>0</v>
      </c>
      <c r="BL203" s="17" t="s">
        <v>137</v>
      </c>
      <c r="BM203" s="141" t="s">
        <v>316</v>
      </c>
    </row>
    <row r="204" spans="2:65" s="1" customFormat="1" ht="11.25" x14ac:dyDescent="0.2">
      <c r="B204" s="33"/>
      <c r="D204" s="143" t="s">
        <v>139</v>
      </c>
      <c r="F204" s="144" t="s">
        <v>317</v>
      </c>
      <c r="I204" s="145"/>
      <c r="L204" s="33"/>
      <c r="M204" s="146"/>
      <c r="T204" s="54"/>
      <c r="AT204" s="17" t="s">
        <v>139</v>
      </c>
      <c r="AU204" s="17" t="s">
        <v>87</v>
      </c>
    </row>
    <row r="205" spans="2:65" s="12" customFormat="1" ht="11.25" x14ac:dyDescent="0.2">
      <c r="B205" s="147"/>
      <c r="D205" s="148" t="s">
        <v>141</v>
      </c>
      <c r="E205" s="149" t="s">
        <v>32</v>
      </c>
      <c r="F205" s="150" t="s">
        <v>318</v>
      </c>
      <c r="H205" s="151">
        <v>170</v>
      </c>
      <c r="I205" s="152"/>
      <c r="L205" s="147"/>
      <c r="M205" s="153"/>
      <c r="T205" s="154"/>
      <c r="AT205" s="149" t="s">
        <v>141</v>
      </c>
      <c r="AU205" s="149" t="s">
        <v>87</v>
      </c>
      <c r="AV205" s="12" t="s">
        <v>87</v>
      </c>
      <c r="AW205" s="12" t="s">
        <v>39</v>
      </c>
      <c r="AX205" s="12" t="s">
        <v>85</v>
      </c>
      <c r="AY205" s="149" t="s">
        <v>131</v>
      </c>
    </row>
    <row r="206" spans="2:65" s="1" customFormat="1" ht="37.9" customHeight="1" x14ac:dyDescent="0.2">
      <c r="B206" s="33"/>
      <c r="C206" s="129" t="s">
        <v>319</v>
      </c>
      <c r="D206" s="129" t="s">
        <v>133</v>
      </c>
      <c r="E206" s="130" t="s">
        <v>320</v>
      </c>
      <c r="F206" s="131" t="s">
        <v>321</v>
      </c>
      <c r="G206" s="132" t="s">
        <v>242</v>
      </c>
      <c r="H206" s="133">
        <v>450</v>
      </c>
      <c r="I206" s="134"/>
      <c r="J206" s="135">
        <f>ROUND(I206*H206,2)</f>
        <v>0</v>
      </c>
      <c r="K206" s="136"/>
      <c r="L206" s="33"/>
      <c r="M206" s="137" t="s">
        <v>32</v>
      </c>
      <c r="N206" s="138" t="s">
        <v>49</v>
      </c>
      <c r="P206" s="139">
        <f>O206*H206</f>
        <v>0</v>
      </c>
      <c r="Q206" s="139">
        <v>4.0000000000000003E-5</v>
      </c>
      <c r="R206" s="139">
        <f>Q206*H206</f>
        <v>1.8000000000000002E-2</v>
      </c>
      <c r="S206" s="139">
        <v>0</v>
      </c>
      <c r="T206" s="140">
        <f>S206*H206</f>
        <v>0</v>
      </c>
      <c r="AR206" s="141" t="s">
        <v>137</v>
      </c>
      <c r="AT206" s="141" t="s">
        <v>133</v>
      </c>
      <c r="AU206" s="141" t="s">
        <v>87</v>
      </c>
      <c r="AY206" s="17" t="s">
        <v>131</v>
      </c>
      <c r="BE206" s="142">
        <f>IF(N206="základní",J206,0)</f>
        <v>0</v>
      </c>
      <c r="BF206" s="142">
        <f>IF(N206="snížená",J206,0)</f>
        <v>0</v>
      </c>
      <c r="BG206" s="142">
        <f>IF(N206="zákl. přenesená",J206,0)</f>
        <v>0</v>
      </c>
      <c r="BH206" s="142">
        <f>IF(N206="sníž. přenesená",J206,0)</f>
        <v>0</v>
      </c>
      <c r="BI206" s="142">
        <f>IF(N206="nulová",J206,0)</f>
        <v>0</v>
      </c>
      <c r="BJ206" s="17" t="s">
        <v>85</v>
      </c>
      <c r="BK206" s="142">
        <f>ROUND(I206*H206,2)</f>
        <v>0</v>
      </c>
      <c r="BL206" s="17" t="s">
        <v>137</v>
      </c>
      <c r="BM206" s="141" t="s">
        <v>322</v>
      </c>
    </row>
    <row r="207" spans="2:65" s="1" customFormat="1" ht="11.25" x14ac:dyDescent="0.2">
      <c r="B207" s="33"/>
      <c r="D207" s="143" t="s">
        <v>139</v>
      </c>
      <c r="F207" s="144" t="s">
        <v>323</v>
      </c>
      <c r="I207" s="145"/>
      <c r="L207" s="33"/>
      <c r="M207" s="146"/>
      <c r="T207" s="54"/>
      <c r="AT207" s="17" t="s">
        <v>139</v>
      </c>
      <c r="AU207" s="17" t="s">
        <v>87</v>
      </c>
    </row>
    <row r="208" spans="2:65" s="12" customFormat="1" ht="22.5" x14ac:dyDescent="0.2">
      <c r="B208" s="147"/>
      <c r="D208" s="148" t="s">
        <v>141</v>
      </c>
      <c r="E208" s="149" t="s">
        <v>32</v>
      </c>
      <c r="F208" s="150" t="s">
        <v>324</v>
      </c>
      <c r="H208" s="151">
        <v>450</v>
      </c>
      <c r="I208" s="152"/>
      <c r="L208" s="147"/>
      <c r="M208" s="153"/>
      <c r="T208" s="154"/>
      <c r="AT208" s="149" t="s">
        <v>141</v>
      </c>
      <c r="AU208" s="149" t="s">
        <v>87</v>
      </c>
      <c r="AV208" s="12" t="s">
        <v>87</v>
      </c>
      <c r="AW208" s="12" t="s">
        <v>39</v>
      </c>
      <c r="AX208" s="12" t="s">
        <v>85</v>
      </c>
      <c r="AY208" s="149" t="s">
        <v>131</v>
      </c>
    </row>
    <row r="209" spans="2:65" s="1" customFormat="1" ht="16.5" customHeight="1" x14ac:dyDescent="0.2">
      <c r="B209" s="33"/>
      <c r="C209" s="129" t="s">
        <v>325</v>
      </c>
      <c r="D209" s="129" t="s">
        <v>133</v>
      </c>
      <c r="E209" s="130" t="s">
        <v>326</v>
      </c>
      <c r="F209" s="131" t="s">
        <v>327</v>
      </c>
      <c r="G209" s="132" t="s">
        <v>136</v>
      </c>
      <c r="H209" s="133">
        <v>4.5599999999999996</v>
      </c>
      <c r="I209" s="134"/>
      <c r="J209" s="135">
        <f>ROUND(I209*H209,2)</f>
        <v>0</v>
      </c>
      <c r="K209" s="136"/>
      <c r="L209" s="33"/>
      <c r="M209" s="137" t="s">
        <v>32</v>
      </c>
      <c r="N209" s="138" t="s">
        <v>49</v>
      </c>
      <c r="P209" s="139">
        <f>O209*H209</f>
        <v>0</v>
      </c>
      <c r="Q209" s="139">
        <v>0</v>
      </c>
      <c r="R209" s="139">
        <f>Q209*H209</f>
        <v>0</v>
      </c>
      <c r="S209" s="139">
        <v>2.4</v>
      </c>
      <c r="T209" s="140">
        <f>S209*H209</f>
        <v>10.943999999999999</v>
      </c>
      <c r="AR209" s="141" t="s">
        <v>137</v>
      </c>
      <c r="AT209" s="141" t="s">
        <v>133</v>
      </c>
      <c r="AU209" s="141" t="s">
        <v>87</v>
      </c>
      <c r="AY209" s="17" t="s">
        <v>131</v>
      </c>
      <c r="BE209" s="142">
        <f>IF(N209="základní",J209,0)</f>
        <v>0</v>
      </c>
      <c r="BF209" s="142">
        <f>IF(N209="snížená",J209,0)</f>
        <v>0</v>
      </c>
      <c r="BG209" s="142">
        <f>IF(N209="zákl. přenesená",J209,0)</f>
        <v>0</v>
      </c>
      <c r="BH209" s="142">
        <f>IF(N209="sníž. přenesená",J209,0)</f>
        <v>0</v>
      </c>
      <c r="BI209" s="142">
        <f>IF(N209="nulová",J209,0)</f>
        <v>0</v>
      </c>
      <c r="BJ209" s="17" t="s">
        <v>85</v>
      </c>
      <c r="BK209" s="142">
        <f>ROUND(I209*H209,2)</f>
        <v>0</v>
      </c>
      <c r="BL209" s="17" t="s">
        <v>137</v>
      </c>
      <c r="BM209" s="141" t="s">
        <v>328</v>
      </c>
    </row>
    <row r="210" spans="2:65" s="1" customFormat="1" ht="11.25" x14ac:dyDescent="0.2">
      <c r="B210" s="33"/>
      <c r="D210" s="143" t="s">
        <v>139</v>
      </c>
      <c r="F210" s="144" t="s">
        <v>329</v>
      </c>
      <c r="I210" s="145"/>
      <c r="L210" s="33"/>
      <c r="M210" s="146"/>
      <c r="T210" s="54"/>
      <c r="AT210" s="17" t="s">
        <v>139</v>
      </c>
      <c r="AU210" s="17" t="s">
        <v>87</v>
      </c>
    </row>
    <row r="211" spans="2:65" s="12" customFormat="1" ht="22.5" x14ac:dyDescent="0.2">
      <c r="B211" s="147"/>
      <c r="D211" s="148" t="s">
        <v>141</v>
      </c>
      <c r="E211" s="149" t="s">
        <v>32</v>
      </c>
      <c r="F211" s="150" t="s">
        <v>330</v>
      </c>
      <c r="H211" s="151">
        <v>4.5599999999999996</v>
      </c>
      <c r="I211" s="152"/>
      <c r="L211" s="147"/>
      <c r="M211" s="153"/>
      <c r="T211" s="154"/>
      <c r="AT211" s="149" t="s">
        <v>141</v>
      </c>
      <c r="AU211" s="149" t="s">
        <v>87</v>
      </c>
      <c r="AV211" s="12" t="s">
        <v>87</v>
      </c>
      <c r="AW211" s="12" t="s">
        <v>39</v>
      </c>
      <c r="AX211" s="12" t="s">
        <v>85</v>
      </c>
      <c r="AY211" s="149" t="s">
        <v>131</v>
      </c>
    </row>
    <row r="212" spans="2:65" s="1" customFormat="1" ht="24.2" customHeight="1" x14ac:dyDescent="0.2">
      <c r="B212" s="33"/>
      <c r="C212" s="129" t="s">
        <v>331</v>
      </c>
      <c r="D212" s="129" t="s">
        <v>133</v>
      </c>
      <c r="E212" s="130" t="s">
        <v>332</v>
      </c>
      <c r="F212" s="131" t="s">
        <v>333</v>
      </c>
      <c r="G212" s="132" t="s">
        <v>136</v>
      </c>
      <c r="H212" s="133">
        <v>5.016</v>
      </c>
      <c r="I212" s="134"/>
      <c r="J212" s="135">
        <f>ROUND(I212*H212,2)</f>
        <v>0</v>
      </c>
      <c r="K212" s="136"/>
      <c r="L212" s="33"/>
      <c r="M212" s="137" t="s">
        <v>32</v>
      </c>
      <c r="N212" s="138" t="s">
        <v>49</v>
      </c>
      <c r="P212" s="139">
        <f>O212*H212</f>
        <v>0</v>
      </c>
      <c r="Q212" s="139">
        <v>0</v>
      </c>
      <c r="R212" s="139">
        <f>Q212*H212</f>
        <v>0</v>
      </c>
      <c r="S212" s="139">
        <v>2.2000000000000002</v>
      </c>
      <c r="T212" s="140">
        <f>S212*H212</f>
        <v>11.035200000000001</v>
      </c>
      <c r="AR212" s="141" t="s">
        <v>137</v>
      </c>
      <c r="AT212" s="141" t="s">
        <v>133</v>
      </c>
      <c r="AU212" s="141" t="s">
        <v>87</v>
      </c>
      <c r="AY212" s="17" t="s">
        <v>131</v>
      </c>
      <c r="BE212" s="142">
        <f>IF(N212="základní",J212,0)</f>
        <v>0</v>
      </c>
      <c r="BF212" s="142">
        <f>IF(N212="snížená",J212,0)</f>
        <v>0</v>
      </c>
      <c r="BG212" s="142">
        <f>IF(N212="zákl. přenesená",J212,0)</f>
        <v>0</v>
      </c>
      <c r="BH212" s="142">
        <f>IF(N212="sníž. přenesená",J212,0)</f>
        <v>0</v>
      </c>
      <c r="BI212" s="142">
        <f>IF(N212="nulová",J212,0)</f>
        <v>0</v>
      </c>
      <c r="BJ212" s="17" t="s">
        <v>85</v>
      </c>
      <c r="BK212" s="142">
        <f>ROUND(I212*H212,2)</f>
        <v>0</v>
      </c>
      <c r="BL212" s="17" t="s">
        <v>137</v>
      </c>
      <c r="BM212" s="141" t="s">
        <v>334</v>
      </c>
    </row>
    <row r="213" spans="2:65" s="1" customFormat="1" ht="11.25" x14ac:dyDescent="0.2">
      <c r="B213" s="33"/>
      <c r="D213" s="143" t="s">
        <v>139</v>
      </c>
      <c r="F213" s="144" t="s">
        <v>335</v>
      </c>
      <c r="I213" s="145"/>
      <c r="L213" s="33"/>
      <c r="M213" s="146"/>
      <c r="T213" s="54"/>
      <c r="AT213" s="17" t="s">
        <v>139</v>
      </c>
      <c r="AU213" s="17" t="s">
        <v>87</v>
      </c>
    </row>
    <row r="214" spans="2:65" s="12" customFormat="1" ht="11.25" x14ac:dyDescent="0.2">
      <c r="B214" s="147"/>
      <c r="D214" s="148" t="s">
        <v>141</v>
      </c>
      <c r="E214" s="149" t="s">
        <v>32</v>
      </c>
      <c r="F214" s="150" t="s">
        <v>295</v>
      </c>
      <c r="H214" s="151">
        <v>5.016</v>
      </c>
      <c r="I214" s="152"/>
      <c r="L214" s="147"/>
      <c r="M214" s="153"/>
      <c r="T214" s="154"/>
      <c r="AT214" s="149" t="s">
        <v>141</v>
      </c>
      <c r="AU214" s="149" t="s">
        <v>87</v>
      </c>
      <c r="AV214" s="12" t="s">
        <v>87</v>
      </c>
      <c r="AW214" s="12" t="s">
        <v>39</v>
      </c>
      <c r="AX214" s="12" t="s">
        <v>85</v>
      </c>
      <c r="AY214" s="149" t="s">
        <v>131</v>
      </c>
    </row>
    <row r="215" spans="2:65" s="1" customFormat="1" ht="37.9" customHeight="1" x14ac:dyDescent="0.2">
      <c r="B215" s="33"/>
      <c r="C215" s="129" t="s">
        <v>336</v>
      </c>
      <c r="D215" s="129" t="s">
        <v>133</v>
      </c>
      <c r="E215" s="130" t="s">
        <v>337</v>
      </c>
      <c r="F215" s="131" t="s">
        <v>338</v>
      </c>
      <c r="G215" s="132" t="s">
        <v>136</v>
      </c>
      <c r="H215" s="133">
        <v>5.016</v>
      </c>
      <c r="I215" s="134"/>
      <c r="J215" s="135">
        <f>ROUND(I215*H215,2)</f>
        <v>0</v>
      </c>
      <c r="K215" s="136"/>
      <c r="L215" s="33"/>
      <c r="M215" s="137" t="s">
        <v>32</v>
      </c>
      <c r="N215" s="138" t="s">
        <v>49</v>
      </c>
      <c r="P215" s="139">
        <f>O215*H215</f>
        <v>0</v>
      </c>
      <c r="Q215" s="139">
        <v>0</v>
      </c>
      <c r="R215" s="139">
        <f>Q215*H215</f>
        <v>0</v>
      </c>
      <c r="S215" s="139">
        <v>2.9000000000000001E-2</v>
      </c>
      <c r="T215" s="140">
        <f>S215*H215</f>
        <v>0.14546400000000001</v>
      </c>
      <c r="AR215" s="141" t="s">
        <v>137</v>
      </c>
      <c r="AT215" s="141" t="s">
        <v>133</v>
      </c>
      <c r="AU215" s="141" t="s">
        <v>87</v>
      </c>
      <c r="AY215" s="17" t="s">
        <v>131</v>
      </c>
      <c r="BE215" s="142">
        <f>IF(N215="základní",J215,0)</f>
        <v>0</v>
      </c>
      <c r="BF215" s="142">
        <f>IF(N215="snížená",J215,0)</f>
        <v>0</v>
      </c>
      <c r="BG215" s="142">
        <f>IF(N215="zákl. přenesená",J215,0)</f>
        <v>0</v>
      </c>
      <c r="BH215" s="142">
        <f>IF(N215="sníž. přenesená",J215,0)</f>
        <v>0</v>
      </c>
      <c r="BI215" s="142">
        <f>IF(N215="nulová",J215,0)</f>
        <v>0</v>
      </c>
      <c r="BJ215" s="17" t="s">
        <v>85</v>
      </c>
      <c r="BK215" s="142">
        <f>ROUND(I215*H215,2)</f>
        <v>0</v>
      </c>
      <c r="BL215" s="17" t="s">
        <v>137</v>
      </c>
      <c r="BM215" s="141" t="s">
        <v>339</v>
      </c>
    </row>
    <row r="216" spans="2:65" s="1" customFormat="1" ht="11.25" x14ac:dyDescent="0.2">
      <c r="B216" s="33"/>
      <c r="D216" s="143" t="s">
        <v>139</v>
      </c>
      <c r="F216" s="144" t="s">
        <v>340</v>
      </c>
      <c r="I216" s="145"/>
      <c r="L216" s="33"/>
      <c r="M216" s="146"/>
      <c r="T216" s="54"/>
      <c r="AT216" s="17" t="s">
        <v>139</v>
      </c>
      <c r="AU216" s="17" t="s">
        <v>87</v>
      </c>
    </row>
    <row r="217" spans="2:65" s="12" customFormat="1" ht="11.25" x14ac:dyDescent="0.2">
      <c r="B217" s="147"/>
      <c r="D217" s="148" t="s">
        <v>141</v>
      </c>
      <c r="E217" s="149" t="s">
        <v>32</v>
      </c>
      <c r="F217" s="150" t="s">
        <v>295</v>
      </c>
      <c r="H217" s="151">
        <v>5.016</v>
      </c>
      <c r="I217" s="152"/>
      <c r="L217" s="147"/>
      <c r="M217" s="153"/>
      <c r="T217" s="154"/>
      <c r="AT217" s="149" t="s">
        <v>141</v>
      </c>
      <c r="AU217" s="149" t="s">
        <v>87</v>
      </c>
      <c r="AV217" s="12" t="s">
        <v>87</v>
      </c>
      <c r="AW217" s="12" t="s">
        <v>39</v>
      </c>
      <c r="AX217" s="12" t="s">
        <v>85</v>
      </c>
      <c r="AY217" s="149" t="s">
        <v>131</v>
      </c>
    </row>
    <row r="218" spans="2:65" s="1" customFormat="1" ht="49.15" customHeight="1" x14ac:dyDescent="0.2">
      <c r="B218" s="33"/>
      <c r="C218" s="129" t="s">
        <v>341</v>
      </c>
      <c r="D218" s="129" t="s">
        <v>133</v>
      </c>
      <c r="E218" s="130" t="s">
        <v>342</v>
      </c>
      <c r="F218" s="131" t="s">
        <v>343</v>
      </c>
      <c r="G218" s="132" t="s">
        <v>242</v>
      </c>
      <c r="H218" s="133">
        <v>41.8</v>
      </c>
      <c r="I218" s="134"/>
      <c r="J218" s="135">
        <f>ROUND(I218*H218,2)</f>
        <v>0</v>
      </c>
      <c r="K218" s="136"/>
      <c r="L218" s="33"/>
      <c r="M218" s="137" t="s">
        <v>32</v>
      </c>
      <c r="N218" s="138" t="s">
        <v>49</v>
      </c>
      <c r="P218" s="139">
        <f>O218*H218</f>
        <v>0</v>
      </c>
      <c r="Q218" s="139">
        <v>0</v>
      </c>
      <c r="R218" s="139">
        <f>Q218*H218</f>
        <v>0</v>
      </c>
      <c r="S218" s="139">
        <v>7.3999999999999996E-2</v>
      </c>
      <c r="T218" s="140">
        <f>S218*H218</f>
        <v>3.0931999999999995</v>
      </c>
      <c r="AR218" s="141" t="s">
        <v>137</v>
      </c>
      <c r="AT218" s="141" t="s">
        <v>133</v>
      </c>
      <c r="AU218" s="141" t="s">
        <v>87</v>
      </c>
      <c r="AY218" s="17" t="s">
        <v>131</v>
      </c>
      <c r="BE218" s="142">
        <f>IF(N218="základní",J218,0)</f>
        <v>0</v>
      </c>
      <c r="BF218" s="142">
        <f>IF(N218="snížená",J218,0)</f>
        <v>0</v>
      </c>
      <c r="BG218" s="142">
        <f>IF(N218="zákl. přenesená",J218,0)</f>
        <v>0</v>
      </c>
      <c r="BH218" s="142">
        <f>IF(N218="sníž. přenesená",J218,0)</f>
        <v>0</v>
      </c>
      <c r="BI218" s="142">
        <f>IF(N218="nulová",J218,0)</f>
        <v>0</v>
      </c>
      <c r="BJ218" s="17" t="s">
        <v>85</v>
      </c>
      <c r="BK218" s="142">
        <f>ROUND(I218*H218,2)</f>
        <v>0</v>
      </c>
      <c r="BL218" s="17" t="s">
        <v>137</v>
      </c>
      <c r="BM218" s="141" t="s">
        <v>344</v>
      </c>
    </row>
    <row r="219" spans="2:65" s="1" customFormat="1" ht="11.25" x14ac:dyDescent="0.2">
      <c r="B219" s="33"/>
      <c r="D219" s="143" t="s">
        <v>139</v>
      </c>
      <c r="F219" s="144" t="s">
        <v>345</v>
      </c>
      <c r="I219" s="145"/>
      <c r="L219" s="33"/>
      <c r="M219" s="146"/>
      <c r="T219" s="54"/>
      <c r="AT219" s="17" t="s">
        <v>139</v>
      </c>
      <c r="AU219" s="17" t="s">
        <v>87</v>
      </c>
    </row>
    <row r="220" spans="2:65" s="12" customFormat="1" ht="11.25" x14ac:dyDescent="0.2">
      <c r="B220" s="147"/>
      <c r="D220" s="148" t="s">
        <v>141</v>
      </c>
      <c r="E220" s="149" t="s">
        <v>32</v>
      </c>
      <c r="F220" s="150" t="s">
        <v>346</v>
      </c>
      <c r="H220" s="151">
        <v>41.8</v>
      </c>
      <c r="I220" s="152"/>
      <c r="L220" s="147"/>
      <c r="M220" s="153"/>
      <c r="T220" s="154"/>
      <c r="AT220" s="149" t="s">
        <v>141</v>
      </c>
      <c r="AU220" s="149" t="s">
        <v>87</v>
      </c>
      <c r="AV220" s="12" t="s">
        <v>87</v>
      </c>
      <c r="AW220" s="12" t="s">
        <v>39</v>
      </c>
      <c r="AX220" s="12" t="s">
        <v>85</v>
      </c>
      <c r="AY220" s="149" t="s">
        <v>131</v>
      </c>
    </row>
    <row r="221" spans="2:65" s="1" customFormat="1" ht="44.25" customHeight="1" x14ac:dyDescent="0.2">
      <c r="B221" s="33"/>
      <c r="C221" s="129" t="s">
        <v>347</v>
      </c>
      <c r="D221" s="129" t="s">
        <v>133</v>
      </c>
      <c r="E221" s="130" t="s">
        <v>348</v>
      </c>
      <c r="F221" s="131" t="s">
        <v>349</v>
      </c>
      <c r="G221" s="132" t="s">
        <v>350</v>
      </c>
      <c r="H221" s="133">
        <v>8.1</v>
      </c>
      <c r="I221" s="134"/>
      <c r="J221" s="135">
        <f>ROUND(I221*H221,2)</f>
        <v>0</v>
      </c>
      <c r="K221" s="136"/>
      <c r="L221" s="33"/>
      <c r="M221" s="137" t="s">
        <v>32</v>
      </c>
      <c r="N221" s="138" t="s">
        <v>49</v>
      </c>
      <c r="P221" s="139">
        <f>O221*H221</f>
        <v>0</v>
      </c>
      <c r="Q221" s="139">
        <v>1.47E-3</v>
      </c>
      <c r="R221" s="139">
        <f>Q221*H221</f>
        <v>1.1906999999999999E-2</v>
      </c>
      <c r="S221" s="139">
        <v>3.9E-2</v>
      </c>
      <c r="T221" s="140">
        <f>S221*H221</f>
        <v>0.31589999999999996</v>
      </c>
      <c r="AR221" s="141" t="s">
        <v>137</v>
      </c>
      <c r="AT221" s="141" t="s">
        <v>133</v>
      </c>
      <c r="AU221" s="141" t="s">
        <v>87</v>
      </c>
      <c r="AY221" s="17" t="s">
        <v>131</v>
      </c>
      <c r="BE221" s="142">
        <f>IF(N221="základní",J221,0)</f>
        <v>0</v>
      </c>
      <c r="BF221" s="142">
        <f>IF(N221="snížená",J221,0)</f>
        <v>0</v>
      </c>
      <c r="BG221" s="142">
        <f>IF(N221="zákl. přenesená",J221,0)</f>
        <v>0</v>
      </c>
      <c r="BH221" s="142">
        <f>IF(N221="sníž. přenesená",J221,0)</f>
        <v>0</v>
      </c>
      <c r="BI221" s="142">
        <f>IF(N221="nulová",J221,0)</f>
        <v>0</v>
      </c>
      <c r="BJ221" s="17" t="s">
        <v>85</v>
      </c>
      <c r="BK221" s="142">
        <f>ROUND(I221*H221,2)</f>
        <v>0</v>
      </c>
      <c r="BL221" s="17" t="s">
        <v>137</v>
      </c>
      <c r="BM221" s="141" t="s">
        <v>351</v>
      </c>
    </row>
    <row r="222" spans="2:65" s="1" customFormat="1" ht="11.25" x14ac:dyDescent="0.2">
      <c r="B222" s="33"/>
      <c r="D222" s="143" t="s">
        <v>139</v>
      </c>
      <c r="F222" s="144" t="s">
        <v>352</v>
      </c>
      <c r="I222" s="145"/>
      <c r="L222" s="33"/>
      <c r="M222" s="146"/>
      <c r="T222" s="54"/>
      <c r="AT222" s="17" t="s">
        <v>139</v>
      </c>
      <c r="AU222" s="17" t="s">
        <v>87</v>
      </c>
    </row>
    <row r="223" spans="2:65" s="12" customFormat="1" ht="11.25" x14ac:dyDescent="0.2">
      <c r="B223" s="147"/>
      <c r="D223" s="148" t="s">
        <v>141</v>
      </c>
      <c r="E223" s="149" t="s">
        <v>32</v>
      </c>
      <c r="F223" s="150" t="s">
        <v>353</v>
      </c>
      <c r="H223" s="151">
        <v>8.1</v>
      </c>
      <c r="I223" s="152"/>
      <c r="L223" s="147"/>
      <c r="M223" s="153"/>
      <c r="T223" s="154"/>
      <c r="AT223" s="149" t="s">
        <v>141</v>
      </c>
      <c r="AU223" s="149" t="s">
        <v>87</v>
      </c>
      <c r="AV223" s="12" t="s">
        <v>87</v>
      </c>
      <c r="AW223" s="12" t="s">
        <v>39</v>
      </c>
      <c r="AX223" s="12" t="s">
        <v>85</v>
      </c>
      <c r="AY223" s="149" t="s">
        <v>131</v>
      </c>
    </row>
    <row r="224" spans="2:65" s="1" customFormat="1" ht="55.5" customHeight="1" x14ac:dyDescent="0.2">
      <c r="B224" s="33"/>
      <c r="C224" s="129" t="s">
        <v>354</v>
      </c>
      <c r="D224" s="129" t="s">
        <v>133</v>
      </c>
      <c r="E224" s="130" t="s">
        <v>355</v>
      </c>
      <c r="F224" s="131" t="s">
        <v>356</v>
      </c>
      <c r="G224" s="132" t="s">
        <v>215</v>
      </c>
      <c r="H224" s="133">
        <v>8</v>
      </c>
      <c r="I224" s="134"/>
      <c r="J224" s="135">
        <f>ROUND(I224*H224,2)</f>
        <v>0</v>
      </c>
      <c r="K224" s="136"/>
      <c r="L224" s="33"/>
      <c r="M224" s="137" t="s">
        <v>32</v>
      </c>
      <c r="N224" s="138" t="s">
        <v>49</v>
      </c>
      <c r="P224" s="139">
        <f>O224*H224</f>
        <v>0</v>
      </c>
      <c r="Q224" s="139">
        <v>0</v>
      </c>
      <c r="R224" s="139">
        <f>Q224*H224</f>
        <v>0</v>
      </c>
      <c r="S224" s="139">
        <v>4.0000000000000001E-3</v>
      </c>
      <c r="T224" s="140">
        <f>S224*H224</f>
        <v>3.2000000000000001E-2</v>
      </c>
      <c r="AR224" s="141" t="s">
        <v>137</v>
      </c>
      <c r="AT224" s="141" t="s">
        <v>133</v>
      </c>
      <c r="AU224" s="141" t="s">
        <v>87</v>
      </c>
      <c r="AY224" s="17" t="s">
        <v>131</v>
      </c>
      <c r="BE224" s="142">
        <f>IF(N224="základní",J224,0)</f>
        <v>0</v>
      </c>
      <c r="BF224" s="142">
        <f>IF(N224="snížená",J224,0)</f>
        <v>0</v>
      </c>
      <c r="BG224" s="142">
        <f>IF(N224="zákl. přenesená",J224,0)</f>
        <v>0</v>
      </c>
      <c r="BH224" s="142">
        <f>IF(N224="sníž. přenesená",J224,0)</f>
        <v>0</v>
      </c>
      <c r="BI224" s="142">
        <f>IF(N224="nulová",J224,0)</f>
        <v>0</v>
      </c>
      <c r="BJ224" s="17" t="s">
        <v>85</v>
      </c>
      <c r="BK224" s="142">
        <f>ROUND(I224*H224,2)</f>
        <v>0</v>
      </c>
      <c r="BL224" s="17" t="s">
        <v>137</v>
      </c>
      <c r="BM224" s="141" t="s">
        <v>357</v>
      </c>
    </row>
    <row r="225" spans="2:65" s="1" customFormat="1" ht="11.25" x14ac:dyDescent="0.2">
      <c r="B225" s="33"/>
      <c r="D225" s="143" t="s">
        <v>139</v>
      </c>
      <c r="F225" s="144" t="s">
        <v>358</v>
      </c>
      <c r="I225" s="145"/>
      <c r="L225" s="33"/>
      <c r="M225" s="146"/>
      <c r="T225" s="54"/>
      <c r="AT225" s="17" t="s">
        <v>139</v>
      </c>
      <c r="AU225" s="17" t="s">
        <v>87</v>
      </c>
    </row>
    <row r="226" spans="2:65" s="12" customFormat="1" ht="11.25" x14ac:dyDescent="0.2">
      <c r="B226" s="147"/>
      <c r="D226" s="148" t="s">
        <v>141</v>
      </c>
      <c r="E226" s="149" t="s">
        <v>32</v>
      </c>
      <c r="F226" s="150" t="s">
        <v>359</v>
      </c>
      <c r="H226" s="151">
        <v>3</v>
      </c>
      <c r="I226" s="152"/>
      <c r="L226" s="147"/>
      <c r="M226" s="153"/>
      <c r="T226" s="154"/>
      <c r="AT226" s="149" t="s">
        <v>141</v>
      </c>
      <c r="AU226" s="149" t="s">
        <v>87</v>
      </c>
      <c r="AV226" s="12" t="s">
        <v>87</v>
      </c>
      <c r="AW226" s="12" t="s">
        <v>39</v>
      </c>
      <c r="AX226" s="12" t="s">
        <v>78</v>
      </c>
      <c r="AY226" s="149" t="s">
        <v>131</v>
      </c>
    </row>
    <row r="227" spans="2:65" s="12" customFormat="1" ht="11.25" x14ac:dyDescent="0.2">
      <c r="B227" s="147"/>
      <c r="D227" s="148" t="s">
        <v>141</v>
      </c>
      <c r="E227" s="149" t="s">
        <v>32</v>
      </c>
      <c r="F227" s="150" t="s">
        <v>360</v>
      </c>
      <c r="H227" s="151">
        <v>5</v>
      </c>
      <c r="I227" s="152"/>
      <c r="L227" s="147"/>
      <c r="M227" s="153"/>
      <c r="T227" s="154"/>
      <c r="AT227" s="149" t="s">
        <v>141</v>
      </c>
      <c r="AU227" s="149" t="s">
        <v>87</v>
      </c>
      <c r="AV227" s="12" t="s">
        <v>87</v>
      </c>
      <c r="AW227" s="12" t="s">
        <v>39</v>
      </c>
      <c r="AX227" s="12" t="s">
        <v>78</v>
      </c>
      <c r="AY227" s="149" t="s">
        <v>131</v>
      </c>
    </row>
    <row r="228" spans="2:65" s="14" customFormat="1" ht="11.25" x14ac:dyDescent="0.2">
      <c r="B228" s="173"/>
      <c r="D228" s="148" t="s">
        <v>141</v>
      </c>
      <c r="E228" s="174" t="s">
        <v>32</v>
      </c>
      <c r="F228" s="175" t="s">
        <v>271</v>
      </c>
      <c r="H228" s="176">
        <v>8</v>
      </c>
      <c r="I228" s="177"/>
      <c r="L228" s="173"/>
      <c r="M228" s="178"/>
      <c r="T228" s="179"/>
      <c r="AT228" s="174" t="s">
        <v>141</v>
      </c>
      <c r="AU228" s="174" t="s">
        <v>87</v>
      </c>
      <c r="AV228" s="14" t="s">
        <v>137</v>
      </c>
      <c r="AW228" s="14" t="s">
        <v>39</v>
      </c>
      <c r="AX228" s="14" t="s">
        <v>85</v>
      </c>
      <c r="AY228" s="174" t="s">
        <v>131</v>
      </c>
    </row>
    <row r="229" spans="2:65" s="1" customFormat="1" ht="55.5" customHeight="1" x14ac:dyDescent="0.2">
      <c r="B229" s="33"/>
      <c r="C229" s="129" t="s">
        <v>361</v>
      </c>
      <c r="D229" s="129" t="s">
        <v>133</v>
      </c>
      <c r="E229" s="130" t="s">
        <v>362</v>
      </c>
      <c r="F229" s="131" t="s">
        <v>363</v>
      </c>
      <c r="G229" s="132" t="s">
        <v>215</v>
      </c>
      <c r="H229" s="133">
        <v>2</v>
      </c>
      <c r="I229" s="134"/>
      <c r="J229" s="135">
        <f>ROUND(I229*H229,2)</f>
        <v>0</v>
      </c>
      <c r="K229" s="136"/>
      <c r="L229" s="33"/>
      <c r="M229" s="137" t="s">
        <v>32</v>
      </c>
      <c r="N229" s="138" t="s">
        <v>49</v>
      </c>
      <c r="P229" s="139">
        <f>O229*H229</f>
        <v>0</v>
      </c>
      <c r="Q229" s="139">
        <v>0</v>
      </c>
      <c r="R229" s="139">
        <f>Q229*H229</f>
        <v>0</v>
      </c>
      <c r="S229" s="139">
        <v>8.0000000000000002E-3</v>
      </c>
      <c r="T229" s="140">
        <f>S229*H229</f>
        <v>1.6E-2</v>
      </c>
      <c r="AR229" s="141" t="s">
        <v>137</v>
      </c>
      <c r="AT229" s="141" t="s">
        <v>133</v>
      </c>
      <c r="AU229" s="141" t="s">
        <v>87</v>
      </c>
      <c r="AY229" s="17" t="s">
        <v>131</v>
      </c>
      <c r="BE229" s="142">
        <f>IF(N229="základní",J229,0)</f>
        <v>0</v>
      </c>
      <c r="BF229" s="142">
        <f>IF(N229="snížená",J229,0)</f>
        <v>0</v>
      </c>
      <c r="BG229" s="142">
        <f>IF(N229="zákl. přenesená",J229,0)</f>
        <v>0</v>
      </c>
      <c r="BH229" s="142">
        <f>IF(N229="sníž. přenesená",J229,0)</f>
        <v>0</v>
      </c>
      <c r="BI229" s="142">
        <f>IF(N229="nulová",J229,0)</f>
        <v>0</v>
      </c>
      <c r="BJ229" s="17" t="s">
        <v>85</v>
      </c>
      <c r="BK229" s="142">
        <f>ROUND(I229*H229,2)</f>
        <v>0</v>
      </c>
      <c r="BL229" s="17" t="s">
        <v>137</v>
      </c>
      <c r="BM229" s="141" t="s">
        <v>364</v>
      </c>
    </row>
    <row r="230" spans="2:65" s="1" customFormat="1" ht="11.25" x14ac:dyDescent="0.2">
      <c r="B230" s="33"/>
      <c r="D230" s="143" t="s">
        <v>139</v>
      </c>
      <c r="F230" s="144" t="s">
        <v>365</v>
      </c>
      <c r="I230" s="145"/>
      <c r="L230" s="33"/>
      <c r="M230" s="146"/>
      <c r="T230" s="54"/>
      <c r="AT230" s="17" t="s">
        <v>139</v>
      </c>
      <c r="AU230" s="17" t="s">
        <v>87</v>
      </c>
    </row>
    <row r="231" spans="2:65" s="12" customFormat="1" ht="11.25" x14ac:dyDescent="0.2">
      <c r="B231" s="147"/>
      <c r="D231" s="148" t="s">
        <v>141</v>
      </c>
      <c r="E231" s="149" t="s">
        <v>32</v>
      </c>
      <c r="F231" s="150" t="s">
        <v>366</v>
      </c>
      <c r="H231" s="151">
        <v>2</v>
      </c>
      <c r="I231" s="152"/>
      <c r="L231" s="147"/>
      <c r="M231" s="153"/>
      <c r="T231" s="154"/>
      <c r="AT231" s="149" t="s">
        <v>141</v>
      </c>
      <c r="AU231" s="149" t="s">
        <v>87</v>
      </c>
      <c r="AV231" s="12" t="s">
        <v>87</v>
      </c>
      <c r="AW231" s="12" t="s">
        <v>39</v>
      </c>
      <c r="AX231" s="12" t="s">
        <v>85</v>
      </c>
      <c r="AY231" s="149" t="s">
        <v>131</v>
      </c>
    </row>
    <row r="232" spans="2:65" s="1" customFormat="1" ht="55.5" customHeight="1" x14ac:dyDescent="0.2">
      <c r="B232" s="33"/>
      <c r="C232" s="129" t="s">
        <v>367</v>
      </c>
      <c r="D232" s="129" t="s">
        <v>133</v>
      </c>
      <c r="E232" s="130" t="s">
        <v>368</v>
      </c>
      <c r="F232" s="131" t="s">
        <v>369</v>
      </c>
      <c r="G232" s="132" t="s">
        <v>215</v>
      </c>
      <c r="H232" s="133">
        <v>7</v>
      </c>
      <c r="I232" s="134"/>
      <c r="J232" s="135">
        <f>ROUND(I232*H232,2)</f>
        <v>0</v>
      </c>
      <c r="K232" s="136"/>
      <c r="L232" s="33"/>
      <c r="M232" s="137" t="s">
        <v>32</v>
      </c>
      <c r="N232" s="138" t="s">
        <v>49</v>
      </c>
      <c r="P232" s="139">
        <f>O232*H232</f>
        <v>0</v>
      </c>
      <c r="Q232" s="139">
        <v>0</v>
      </c>
      <c r="R232" s="139">
        <f>Q232*H232</f>
        <v>0</v>
      </c>
      <c r="S232" s="139">
        <v>1.6E-2</v>
      </c>
      <c r="T232" s="140">
        <f>S232*H232</f>
        <v>0.112</v>
      </c>
      <c r="AR232" s="141" t="s">
        <v>137</v>
      </c>
      <c r="AT232" s="141" t="s">
        <v>133</v>
      </c>
      <c r="AU232" s="141" t="s">
        <v>87</v>
      </c>
      <c r="AY232" s="17" t="s">
        <v>131</v>
      </c>
      <c r="BE232" s="142">
        <f>IF(N232="základní",J232,0)</f>
        <v>0</v>
      </c>
      <c r="BF232" s="142">
        <f>IF(N232="snížená",J232,0)</f>
        <v>0</v>
      </c>
      <c r="BG232" s="142">
        <f>IF(N232="zákl. přenesená",J232,0)</f>
        <v>0</v>
      </c>
      <c r="BH232" s="142">
        <f>IF(N232="sníž. přenesená",J232,0)</f>
        <v>0</v>
      </c>
      <c r="BI232" s="142">
        <f>IF(N232="nulová",J232,0)</f>
        <v>0</v>
      </c>
      <c r="BJ232" s="17" t="s">
        <v>85</v>
      </c>
      <c r="BK232" s="142">
        <f>ROUND(I232*H232,2)</f>
        <v>0</v>
      </c>
      <c r="BL232" s="17" t="s">
        <v>137</v>
      </c>
      <c r="BM232" s="141" t="s">
        <v>370</v>
      </c>
    </row>
    <row r="233" spans="2:65" s="1" customFormat="1" ht="11.25" x14ac:dyDescent="0.2">
      <c r="B233" s="33"/>
      <c r="D233" s="143" t="s">
        <v>139</v>
      </c>
      <c r="F233" s="144" t="s">
        <v>371</v>
      </c>
      <c r="I233" s="145"/>
      <c r="L233" s="33"/>
      <c r="M233" s="146"/>
      <c r="T233" s="54"/>
      <c r="AT233" s="17" t="s">
        <v>139</v>
      </c>
      <c r="AU233" s="17" t="s">
        <v>87</v>
      </c>
    </row>
    <row r="234" spans="2:65" s="12" customFormat="1" ht="11.25" x14ac:dyDescent="0.2">
      <c r="B234" s="147"/>
      <c r="D234" s="148" t="s">
        <v>141</v>
      </c>
      <c r="E234" s="149" t="s">
        <v>32</v>
      </c>
      <c r="F234" s="150" t="s">
        <v>372</v>
      </c>
      <c r="H234" s="151">
        <v>1</v>
      </c>
      <c r="I234" s="152"/>
      <c r="L234" s="147"/>
      <c r="M234" s="153"/>
      <c r="T234" s="154"/>
      <c r="AT234" s="149" t="s">
        <v>141</v>
      </c>
      <c r="AU234" s="149" t="s">
        <v>87</v>
      </c>
      <c r="AV234" s="12" t="s">
        <v>87</v>
      </c>
      <c r="AW234" s="12" t="s">
        <v>39</v>
      </c>
      <c r="AX234" s="12" t="s">
        <v>78</v>
      </c>
      <c r="AY234" s="149" t="s">
        <v>131</v>
      </c>
    </row>
    <row r="235" spans="2:65" s="12" customFormat="1" ht="11.25" x14ac:dyDescent="0.2">
      <c r="B235" s="147"/>
      <c r="D235" s="148" t="s">
        <v>141</v>
      </c>
      <c r="E235" s="149" t="s">
        <v>32</v>
      </c>
      <c r="F235" s="150" t="s">
        <v>373</v>
      </c>
      <c r="H235" s="151">
        <v>6</v>
      </c>
      <c r="I235" s="152"/>
      <c r="L235" s="147"/>
      <c r="M235" s="153"/>
      <c r="T235" s="154"/>
      <c r="AT235" s="149" t="s">
        <v>141</v>
      </c>
      <c r="AU235" s="149" t="s">
        <v>87</v>
      </c>
      <c r="AV235" s="12" t="s">
        <v>87</v>
      </c>
      <c r="AW235" s="12" t="s">
        <v>39</v>
      </c>
      <c r="AX235" s="12" t="s">
        <v>78</v>
      </c>
      <c r="AY235" s="149" t="s">
        <v>131</v>
      </c>
    </row>
    <row r="236" spans="2:65" s="14" customFormat="1" ht="11.25" x14ac:dyDescent="0.2">
      <c r="B236" s="173"/>
      <c r="D236" s="148" t="s">
        <v>141</v>
      </c>
      <c r="E236" s="174" t="s">
        <v>32</v>
      </c>
      <c r="F236" s="175" t="s">
        <v>271</v>
      </c>
      <c r="H236" s="176">
        <v>7</v>
      </c>
      <c r="I236" s="177"/>
      <c r="L236" s="173"/>
      <c r="M236" s="178"/>
      <c r="T236" s="179"/>
      <c r="AT236" s="174" t="s">
        <v>141</v>
      </c>
      <c r="AU236" s="174" t="s">
        <v>87</v>
      </c>
      <c r="AV236" s="14" t="s">
        <v>137</v>
      </c>
      <c r="AW236" s="14" t="s">
        <v>39</v>
      </c>
      <c r="AX236" s="14" t="s">
        <v>85</v>
      </c>
      <c r="AY236" s="174" t="s">
        <v>131</v>
      </c>
    </row>
    <row r="237" spans="2:65" s="1" customFormat="1" ht="55.5" customHeight="1" x14ac:dyDescent="0.2">
      <c r="B237" s="33"/>
      <c r="C237" s="129" t="s">
        <v>374</v>
      </c>
      <c r="D237" s="129" t="s">
        <v>133</v>
      </c>
      <c r="E237" s="130" t="s">
        <v>375</v>
      </c>
      <c r="F237" s="131" t="s">
        <v>376</v>
      </c>
      <c r="G237" s="132" t="s">
        <v>215</v>
      </c>
      <c r="H237" s="133">
        <v>4</v>
      </c>
      <c r="I237" s="134"/>
      <c r="J237" s="135">
        <f>ROUND(I237*H237,2)</f>
        <v>0</v>
      </c>
      <c r="K237" s="136"/>
      <c r="L237" s="33"/>
      <c r="M237" s="137" t="s">
        <v>32</v>
      </c>
      <c r="N237" s="138" t="s">
        <v>49</v>
      </c>
      <c r="P237" s="139">
        <f>O237*H237</f>
        <v>0</v>
      </c>
      <c r="Q237" s="139">
        <v>0</v>
      </c>
      <c r="R237" s="139">
        <f>Q237*H237</f>
        <v>0</v>
      </c>
      <c r="S237" s="139">
        <v>0.124</v>
      </c>
      <c r="T237" s="140">
        <f>S237*H237</f>
        <v>0.496</v>
      </c>
      <c r="AR237" s="141" t="s">
        <v>137</v>
      </c>
      <c r="AT237" s="141" t="s">
        <v>133</v>
      </c>
      <c r="AU237" s="141" t="s">
        <v>87</v>
      </c>
      <c r="AY237" s="17" t="s">
        <v>131</v>
      </c>
      <c r="BE237" s="142">
        <f>IF(N237="základní",J237,0)</f>
        <v>0</v>
      </c>
      <c r="BF237" s="142">
        <f>IF(N237="snížená",J237,0)</f>
        <v>0</v>
      </c>
      <c r="BG237" s="142">
        <f>IF(N237="zákl. přenesená",J237,0)</f>
        <v>0</v>
      </c>
      <c r="BH237" s="142">
        <f>IF(N237="sníž. přenesená",J237,0)</f>
        <v>0</v>
      </c>
      <c r="BI237" s="142">
        <f>IF(N237="nulová",J237,0)</f>
        <v>0</v>
      </c>
      <c r="BJ237" s="17" t="s">
        <v>85</v>
      </c>
      <c r="BK237" s="142">
        <f>ROUND(I237*H237,2)</f>
        <v>0</v>
      </c>
      <c r="BL237" s="17" t="s">
        <v>137</v>
      </c>
      <c r="BM237" s="141" t="s">
        <v>377</v>
      </c>
    </row>
    <row r="238" spans="2:65" s="1" customFormat="1" ht="11.25" x14ac:dyDescent="0.2">
      <c r="B238" s="33"/>
      <c r="D238" s="143" t="s">
        <v>139</v>
      </c>
      <c r="F238" s="144" t="s">
        <v>378</v>
      </c>
      <c r="I238" s="145"/>
      <c r="L238" s="33"/>
      <c r="M238" s="146"/>
      <c r="T238" s="54"/>
      <c r="AT238" s="17" t="s">
        <v>139</v>
      </c>
      <c r="AU238" s="17" t="s">
        <v>87</v>
      </c>
    </row>
    <row r="239" spans="2:65" s="12" customFormat="1" ht="11.25" x14ac:dyDescent="0.2">
      <c r="B239" s="147"/>
      <c r="D239" s="148" t="s">
        <v>141</v>
      </c>
      <c r="E239" s="149" t="s">
        <v>32</v>
      </c>
      <c r="F239" s="150" t="s">
        <v>372</v>
      </c>
      <c r="H239" s="151">
        <v>1</v>
      </c>
      <c r="I239" s="152"/>
      <c r="L239" s="147"/>
      <c r="M239" s="153"/>
      <c r="T239" s="154"/>
      <c r="AT239" s="149" t="s">
        <v>141</v>
      </c>
      <c r="AU239" s="149" t="s">
        <v>87</v>
      </c>
      <c r="AV239" s="12" t="s">
        <v>87</v>
      </c>
      <c r="AW239" s="12" t="s">
        <v>39</v>
      </c>
      <c r="AX239" s="12" t="s">
        <v>78</v>
      </c>
      <c r="AY239" s="149" t="s">
        <v>131</v>
      </c>
    </row>
    <row r="240" spans="2:65" s="12" customFormat="1" ht="11.25" x14ac:dyDescent="0.2">
      <c r="B240" s="147"/>
      <c r="D240" s="148" t="s">
        <v>141</v>
      </c>
      <c r="E240" s="149" t="s">
        <v>32</v>
      </c>
      <c r="F240" s="150" t="s">
        <v>379</v>
      </c>
      <c r="H240" s="151">
        <v>3</v>
      </c>
      <c r="I240" s="152"/>
      <c r="L240" s="147"/>
      <c r="M240" s="153"/>
      <c r="T240" s="154"/>
      <c r="AT240" s="149" t="s">
        <v>141</v>
      </c>
      <c r="AU240" s="149" t="s">
        <v>87</v>
      </c>
      <c r="AV240" s="12" t="s">
        <v>87</v>
      </c>
      <c r="AW240" s="12" t="s">
        <v>39</v>
      </c>
      <c r="AX240" s="12" t="s">
        <v>78</v>
      </c>
      <c r="AY240" s="149" t="s">
        <v>131</v>
      </c>
    </row>
    <row r="241" spans="2:65" s="14" customFormat="1" ht="11.25" x14ac:dyDescent="0.2">
      <c r="B241" s="173"/>
      <c r="D241" s="148" t="s">
        <v>141</v>
      </c>
      <c r="E241" s="174" t="s">
        <v>32</v>
      </c>
      <c r="F241" s="175" t="s">
        <v>271</v>
      </c>
      <c r="H241" s="176">
        <v>4</v>
      </c>
      <c r="I241" s="177"/>
      <c r="L241" s="173"/>
      <c r="M241" s="178"/>
      <c r="T241" s="179"/>
      <c r="AT241" s="174" t="s">
        <v>141</v>
      </c>
      <c r="AU241" s="174" t="s">
        <v>87</v>
      </c>
      <c r="AV241" s="14" t="s">
        <v>137</v>
      </c>
      <c r="AW241" s="14" t="s">
        <v>39</v>
      </c>
      <c r="AX241" s="14" t="s">
        <v>85</v>
      </c>
      <c r="AY241" s="174" t="s">
        <v>131</v>
      </c>
    </row>
    <row r="242" spans="2:65" s="1" customFormat="1" ht="37.9" customHeight="1" x14ac:dyDescent="0.2">
      <c r="B242" s="33"/>
      <c r="C242" s="129" t="s">
        <v>380</v>
      </c>
      <c r="D242" s="129" t="s">
        <v>133</v>
      </c>
      <c r="E242" s="130" t="s">
        <v>381</v>
      </c>
      <c r="F242" s="131" t="s">
        <v>382</v>
      </c>
      <c r="G242" s="132" t="s">
        <v>350</v>
      </c>
      <c r="H242" s="133">
        <v>109</v>
      </c>
      <c r="I242" s="134"/>
      <c r="J242" s="135">
        <f>ROUND(I242*H242,2)</f>
        <v>0</v>
      </c>
      <c r="K242" s="136"/>
      <c r="L242" s="33"/>
      <c r="M242" s="137" t="s">
        <v>32</v>
      </c>
      <c r="N242" s="138" t="s">
        <v>49</v>
      </c>
      <c r="P242" s="139">
        <f>O242*H242</f>
        <v>0</v>
      </c>
      <c r="Q242" s="139">
        <v>0</v>
      </c>
      <c r="R242" s="139">
        <f>Q242*H242</f>
        <v>0</v>
      </c>
      <c r="S242" s="139">
        <v>6.0000000000000001E-3</v>
      </c>
      <c r="T242" s="140">
        <f>S242*H242</f>
        <v>0.65400000000000003</v>
      </c>
      <c r="AR242" s="141" t="s">
        <v>137</v>
      </c>
      <c r="AT242" s="141" t="s">
        <v>133</v>
      </c>
      <c r="AU242" s="141" t="s">
        <v>87</v>
      </c>
      <c r="AY242" s="17" t="s">
        <v>131</v>
      </c>
      <c r="BE242" s="142">
        <f>IF(N242="základní",J242,0)</f>
        <v>0</v>
      </c>
      <c r="BF242" s="142">
        <f>IF(N242="snížená",J242,0)</f>
        <v>0</v>
      </c>
      <c r="BG242" s="142">
        <f>IF(N242="zákl. přenesená",J242,0)</f>
        <v>0</v>
      </c>
      <c r="BH242" s="142">
        <f>IF(N242="sníž. přenesená",J242,0)</f>
        <v>0</v>
      </c>
      <c r="BI242" s="142">
        <f>IF(N242="nulová",J242,0)</f>
        <v>0</v>
      </c>
      <c r="BJ242" s="17" t="s">
        <v>85</v>
      </c>
      <c r="BK242" s="142">
        <f>ROUND(I242*H242,2)</f>
        <v>0</v>
      </c>
      <c r="BL242" s="17" t="s">
        <v>137</v>
      </c>
      <c r="BM242" s="141" t="s">
        <v>383</v>
      </c>
    </row>
    <row r="243" spans="2:65" s="1" customFormat="1" ht="11.25" x14ac:dyDescent="0.2">
      <c r="B243" s="33"/>
      <c r="D243" s="143" t="s">
        <v>139</v>
      </c>
      <c r="F243" s="144" t="s">
        <v>384</v>
      </c>
      <c r="I243" s="145"/>
      <c r="L243" s="33"/>
      <c r="M243" s="146"/>
      <c r="T243" s="54"/>
      <c r="AT243" s="17" t="s">
        <v>139</v>
      </c>
      <c r="AU243" s="17" t="s">
        <v>87</v>
      </c>
    </row>
    <row r="244" spans="2:65" s="12" customFormat="1" ht="11.25" x14ac:dyDescent="0.2">
      <c r="B244" s="147"/>
      <c r="D244" s="148" t="s">
        <v>141</v>
      </c>
      <c r="E244" s="149" t="s">
        <v>32</v>
      </c>
      <c r="F244" s="150" t="s">
        <v>385</v>
      </c>
      <c r="H244" s="151">
        <v>109</v>
      </c>
      <c r="I244" s="152"/>
      <c r="L244" s="147"/>
      <c r="M244" s="153"/>
      <c r="T244" s="154"/>
      <c r="AT244" s="149" t="s">
        <v>141</v>
      </c>
      <c r="AU244" s="149" t="s">
        <v>87</v>
      </c>
      <c r="AV244" s="12" t="s">
        <v>87</v>
      </c>
      <c r="AW244" s="12" t="s">
        <v>39</v>
      </c>
      <c r="AX244" s="12" t="s">
        <v>85</v>
      </c>
      <c r="AY244" s="149" t="s">
        <v>131</v>
      </c>
    </row>
    <row r="245" spans="2:65" s="1" customFormat="1" ht="37.9" customHeight="1" x14ac:dyDescent="0.2">
      <c r="B245" s="33"/>
      <c r="C245" s="129" t="s">
        <v>386</v>
      </c>
      <c r="D245" s="129" t="s">
        <v>133</v>
      </c>
      <c r="E245" s="130" t="s">
        <v>387</v>
      </c>
      <c r="F245" s="131" t="s">
        <v>388</v>
      </c>
      <c r="G245" s="132" t="s">
        <v>350</v>
      </c>
      <c r="H245" s="133">
        <v>137</v>
      </c>
      <c r="I245" s="134"/>
      <c r="J245" s="135">
        <f>ROUND(I245*H245,2)</f>
        <v>0</v>
      </c>
      <c r="K245" s="136"/>
      <c r="L245" s="33"/>
      <c r="M245" s="137" t="s">
        <v>32</v>
      </c>
      <c r="N245" s="138" t="s">
        <v>49</v>
      </c>
      <c r="P245" s="139">
        <f>O245*H245</f>
        <v>0</v>
      </c>
      <c r="Q245" s="139">
        <v>0</v>
      </c>
      <c r="R245" s="139">
        <f>Q245*H245</f>
        <v>0</v>
      </c>
      <c r="S245" s="139">
        <v>8.9999999999999993E-3</v>
      </c>
      <c r="T245" s="140">
        <f>S245*H245</f>
        <v>1.2329999999999999</v>
      </c>
      <c r="AR245" s="141" t="s">
        <v>137</v>
      </c>
      <c r="AT245" s="141" t="s">
        <v>133</v>
      </c>
      <c r="AU245" s="141" t="s">
        <v>87</v>
      </c>
      <c r="AY245" s="17" t="s">
        <v>131</v>
      </c>
      <c r="BE245" s="142">
        <f>IF(N245="základní",J245,0)</f>
        <v>0</v>
      </c>
      <c r="BF245" s="142">
        <f>IF(N245="snížená",J245,0)</f>
        <v>0</v>
      </c>
      <c r="BG245" s="142">
        <f>IF(N245="zákl. přenesená",J245,0)</f>
        <v>0</v>
      </c>
      <c r="BH245" s="142">
        <f>IF(N245="sníž. přenesená",J245,0)</f>
        <v>0</v>
      </c>
      <c r="BI245" s="142">
        <f>IF(N245="nulová",J245,0)</f>
        <v>0</v>
      </c>
      <c r="BJ245" s="17" t="s">
        <v>85</v>
      </c>
      <c r="BK245" s="142">
        <f>ROUND(I245*H245,2)</f>
        <v>0</v>
      </c>
      <c r="BL245" s="17" t="s">
        <v>137</v>
      </c>
      <c r="BM245" s="141" t="s">
        <v>389</v>
      </c>
    </row>
    <row r="246" spans="2:65" s="1" customFormat="1" ht="11.25" x14ac:dyDescent="0.2">
      <c r="B246" s="33"/>
      <c r="D246" s="143" t="s">
        <v>139</v>
      </c>
      <c r="F246" s="144" t="s">
        <v>390</v>
      </c>
      <c r="I246" s="145"/>
      <c r="L246" s="33"/>
      <c r="M246" s="146"/>
      <c r="T246" s="54"/>
      <c r="AT246" s="17" t="s">
        <v>139</v>
      </c>
      <c r="AU246" s="17" t="s">
        <v>87</v>
      </c>
    </row>
    <row r="247" spans="2:65" s="12" customFormat="1" ht="22.5" x14ac:dyDescent="0.2">
      <c r="B247" s="147"/>
      <c r="D247" s="148" t="s">
        <v>141</v>
      </c>
      <c r="E247" s="149" t="s">
        <v>32</v>
      </c>
      <c r="F247" s="150" t="s">
        <v>391</v>
      </c>
      <c r="H247" s="151">
        <v>137</v>
      </c>
      <c r="I247" s="152"/>
      <c r="L247" s="147"/>
      <c r="M247" s="153"/>
      <c r="T247" s="154"/>
      <c r="AT247" s="149" t="s">
        <v>141</v>
      </c>
      <c r="AU247" s="149" t="s">
        <v>87</v>
      </c>
      <c r="AV247" s="12" t="s">
        <v>87</v>
      </c>
      <c r="AW247" s="12" t="s">
        <v>39</v>
      </c>
      <c r="AX247" s="12" t="s">
        <v>85</v>
      </c>
      <c r="AY247" s="149" t="s">
        <v>131</v>
      </c>
    </row>
    <row r="248" spans="2:65" s="1" customFormat="1" ht="24.2" customHeight="1" x14ac:dyDescent="0.2">
      <c r="B248" s="33"/>
      <c r="C248" s="129" t="s">
        <v>392</v>
      </c>
      <c r="D248" s="129" t="s">
        <v>133</v>
      </c>
      <c r="E248" s="130" t="s">
        <v>393</v>
      </c>
      <c r="F248" s="131" t="s">
        <v>394</v>
      </c>
      <c r="G248" s="132" t="s">
        <v>350</v>
      </c>
      <c r="H248" s="133">
        <v>154.4</v>
      </c>
      <c r="I248" s="134"/>
      <c r="J248" s="135">
        <f>ROUND(I248*H248,2)</f>
        <v>0</v>
      </c>
      <c r="K248" s="136"/>
      <c r="L248" s="33"/>
      <c r="M248" s="137" t="s">
        <v>32</v>
      </c>
      <c r="N248" s="138" t="s">
        <v>49</v>
      </c>
      <c r="P248" s="139">
        <f>O248*H248</f>
        <v>0</v>
      </c>
      <c r="Q248" s="139">
        <v>0</v>
      </c>
      <c r="R248" s="139">
        <f>Q248*H248</f>
        <v>0</v>
      </c>
      <c r="S248" s="139">
        <v>0</v>
      </c>
      <c r="T248" s="140">
        <f>S248*H248</f>
        <v>0</v>
      </c>
      <c r="AR248" s="141" t="s">
        <v>137</v>
      </c>
      <c r="AT248" s="141" t="s">
        <v>133</v>
      </c>
      <c r="AU248" s="141" t="s">
        <v>87</v>
      </c>
      <c r="AY248" s="17" t="s">
        <v>131</v>
      </c>
      <c r="BE248" s="142">
        <f>IF(N248="základní",J248,0)</f>
        <v>0</v>
      </c>
      <c r="BF248" s="142">
        <f>IF(N248="snížená",J248,0)</f>
        <v>0</v>
      </c>
      <c r="BG248" s="142">
        <f>IF(N248="zákl. přenesená",J248,0)</f>
        <v>0</v>
      </c>
      <c r="BH248" s="142">
        <f>IF(N248="sníž. přenesená",J248,0)</f>
        <v>0</v>
      </c>
      <c r="BI248" s="142">
        <f>IF(N248="nulová",J248,0)</f>
        <v>0</v>
      </c>
      <c r="BJ248" s="17" t="s">
        <v>85</v>
      </c>
      <c r="BK248" s="142">
        <f>ROUND(I248*H248,2)</f>
        <v>0</v>
      </c>
      <c r="BL248" s="17" t="s">
        <v>137</v>
      </c>
      <c r="BM248" s="141" t="s">
        <v>395</v>
      </c>
    </row>
    <row r="249" spans="2:65" s="1" customFormat="1" ht="11.25" x14ac:dyDescent="0.2">
      <c r="B249" s="33"/>
      <c r="D249" s="143" t="s">
        <v>139</v>
      </c>
      <c r="F249" s="144" t="s">
        <v>396</v>
      </c>
      <c r="I249" s="145"/>
      <c r="L249" s="33"/>
      <c r="M249" s="146"/>
      <c r="T249" s="54"/>
      <c r="AT249" s="17" t="s">
        <v>139</v>
      </c>
      <c r="AU249" s="17" t="s">
        <v>87</v>
      </c>
    </row>
    <row r="250" spans="2:65" s="12" customFormat="1" ht="22.5" x14ac:dyDescent="0.2">
      <c r="B250" s="147"/>
      <c r="D250" s="148" t="s">
        <v>141</v>
      </c>
      <c r="E250" s="149" t="s">
        <v>32</v>
      </c>
      <c r="F250" s="150" t="s">
        <v>397</v>
      </c>
      <c r="H250" s="151">
        <v>154.4</v>
      </c>
      <c r="I250" s="152"/>
      <c r="L250" s="147"/>
      <c r="M250" s="153"/>
      <c r="T250" s="154"/>
      <c r="AT250" s="149" t="s">
        <v>141</v>
      </c>
      <c r="AU250" s="149" t="s">
        <v>87</v>
      </c>
      <c r="AV250" s="12" t="s">
        <v>87</v>
      </c>
      <c r="AW250" s="12" t="s">
        <v>39</v>
      </c>
      <c r="AX250" s="12" t="s">
        <v>85</v>
      </c>
      <c r="AY250" s="149" t="s">
        <v>131</v>
      </c>
    </row>
    <row r="251" spans="2:65" s="1" customFormat="1" ht="37.9" customHeight="1" x14ac:dyDescent="0.2">
      <c r="B251" s="33"/>
      <c r="C251" s="129" t="s">
        <v>398</v>
      </c>
      <c r="D251" s="129" t="s">
        <v>133</v>
      </c>
      <c r="E251" s="130" t="s">
        <v>399</v>
      </c>
      <c r="F251" s="131" t="s">
        <v>400</v>
      </c>
      <c r="G251" s="132" t="s">
        <v>350</v>
      </c>
      <c r="H251" s="133">
        <v>46.8</v>
      </c>
      <c r="I251" s="134"/>
      <c r="J251" s="135">
        <f>ROUND(I251*H251,2)</f>
        <v>0</v>
      </c>
      <c r="K251" s="136"/>
      <c r="L251" s="33"/>
      <c r="M251" s="137" t="s">
        <v>32</v>
      </c>
      <c r="N251" s="138" t="s">
        <v>49</v>
      </c>
      <c r="P251" s="139">
        <f>O251*H251</f>
        <v>0</v>
      </c>
      <c r="Q251" s="139">
        <v>3.3E-4</v>
      </c>
      <c r="R251" s="139">
        <f>Q251*H251</f>
        <v>1.5443999999999999E-2</v>
      </c>
      <c r="S251" s="139">
        <v>0</v>
      </c>
      <c r="T251" s="140">
        <f>S251*H251</f>
        <v>0</v>
      </c>
      <c r="AR251" s="141" t="s">
        <v>137</v>
      </c>
      <c r="AT251" s="141" t="s">
        <v>133</v>
      </c>
      <c r="AU251" s="141" t="s">
        <v>87</v>
      </c>
      <c r="AY251" s="17" t="s">
        <v>131</v>
      </c>
      <c r="BE251" s="142">
        <f>IF(N251="základní",J251,0)</f>
        <v>0</v>
      </c>
      <c r="BF251" s="142">
        <f>IF(N251="snížená",J251,0)</f>
        <v>0</v>
      </c>
      <c r="BG251" s="142">
        <f>IF(N251="zákl. přenesená",J251,0)</f>
        <v>0</v>
      </c>
      <c r="BH251" s="142">
        <f>IF(N251="sníž. přenesená",J251,0)</f>
        <v>0</v>
      </c>
      <c r="BI251" s="142">
        <f>IF(N251="nulová",J251,0)</f>
        <v>0</v>
      </c>
      <c r="BJ251" s="17" t="s">
        <v>85</v>
      </c>
      <c r="BK251" s="142">
        <f>ROUND(I251*H251,2)</f>
        <v>0</v>
      </c>
      <c r="BL251" s="17" t="s">
        <v>137</v>
      </c>
      <c r="BM251" s="141" t="s">
        <v>401</v>
      </c>
    </row>
    <row r="252" spans="2:65" s="1" customFormat="1" ht="11.25" x14ac:dyDescent="0.2">
      <c r="B252" s="33"/>
      <c r="D252" s="143" t="s">
        <v>139</v>
      </c>
      <c r="F252" s="144" t="s">
        <v>402</v>
      </c>
      <c r="I252" s="145"/>
      <c r="L252" s="33"/>
      <c r="M252" s="146"/>
      <c r="T252" s="54"/>
      <c r="AT252" s="17" t="s">
        <v>139</v>
      </c>
      <c r="AU252" s="17" t="s">
        <v>87</v>
      </c>
    </row>
    <row r="253" spans="2:65" s="12" customFormat="1" ht="22.5" x14ac:dyDescent="0.2">
      <c r="B253" s="147"/>
      <c r="D253" s="148" t="s">
        <v>141</v>
      </c>
      <c r="E253" s="149" t="s">
        <v>32</v>
      </c>
      <c r="F253" s="150" t="s">
        <v>403</v>
      </c>
      <c r="H253" s="151">
        <v>46.8</v>
      </c>
      <c r="I253" s="152"/>
      <c r="L253" s="147"/>
      <c r="M253" s="153"/>
      <c r="T253" s="154"/>
      <c r="AT253" s="149" t="s">
        <v>141</v>
      </c>
      <c r="AU253" s="149" t="s">
        <v>87</v>
      </c>
      <c r="AV253" s="12" t="s">
        <v>87</v>
      </c>
      <c r="AW253" s="12" t="s">
        <v>39</v>
      </c>
      <c r="AX253" s="12" t="s">
        <v>85</v>
      </c>
      <c r="AY253" s="149" t="s">
        <v>131</v>
      </c>
    </row>
    <row r="254" spans="2:65" s="1" customFormat="1" ht="24.2" customHeight="1" x14ac:dyDescent="0.2">
      <c r="B254" s="33"/>
      <c r="C254" s="156" t="s">
        <v>404</v>
      </c>
      <c r="D254" s="156" t="s">
        <v>193</v>
      </c>
      <c r="E254" s="157" t="s">
        <v>405</v>
      </c>
      <c r="F254" s="158" t="s">
        <v>406</v>
      </c>
      <c r="G254" s="159" t="s">
        <v>175</v>
      </c>
      <c r="H254" s="160">
        <v>6.0999999999999999E-2</v>
      </c>
      <c r="I254" s="161"/>
      <c r="J254" s="162">
        <f>ROUND(I254*H254,2)</f>
        <v>0</v>
      </c>
      <c r="K254" s="163"/>
      <c r="L254" s="164"/>
      <c r="M254" s="165" t="s">
        <v>32</v>
      </c>
      <c r="N254" s="166" t="s">
        <v>49</v>
      </c>
      <c r="P254" s="139">
        <f>O254*H254</f>
        <v>0</v>
      </c>
      <c r="Q254" s="139">
        <v>1</v>
      </c>
      <c r="R254" s="139">
        <f>Q254*H254</f>
        <v>6.0999999999999999E-2</v>
      </c>
      <c r="S254" s="139">
        <v>0</v>
      </c>
      <c r="T254" s="140">
        <f>S254*H254</f>
        <v>0</v>
      </c>
      <c r="AR254" s="141" t="s">
        <v>180</v>
      </c>
      <c r="AT254" s="141" t="s">
        <v>193</v>
      </c>
      <c r="AU254" s="141" t="s">
        <v>87</v>
      </c>
      <c r="AY254" s="17" t="s">
        <v>131</v>
      </c>
      <c r="BE254" s="142">
        <f>IF(N254="základní",J254,0)</f>
        <v>0</v>
      </c>
      <c r="BF254" s="142">
        <f>IF(N254="snížená",J254,0)</f>
        <v>0</v>
      </c>
      <c r="BG254" s="142">
        <f>IF(N254="zákl. přenesená",J254,0)</f>
        <v>0</v>
      </c>
      <c r="BH254" s="142">
        <f>IF(N254="sníž. přenesená",J254,0)</f>
        <v>0</v>
      </c>
      <c r="BI254" s="142">
        <f>IF(N254="nulová",J254,0)</f>
        <v>0</v>
      </c>
      <c r="BJ254" s="17" t="s">
        <v>85</v>
      </c>
      <c r="BK254" s="142">
        <f>ROUND(I254*H254,2)</f>
        <v>0</v>
      </c>
      <c r="BL254" s="17" t="s">
        <v>137</v>
      </c>
      <c r="BM254" s="141" t="s">
        <v>407</v>
      </c>
    </row>
    <row r="255" spans="2:65" s="1" customFormat="1" ht="29.25" x14ac:dyDescent="0.2">
      <c r="B255" s="33"/>
      <c r="D255" s="148" t="s">
        <v>153</v>
      </c>
      <c r="F255" s="155" t="s">
        <v>408</v>
      </c>
      <c r="I255" s="145"/>
      <c r="L255" s="33"/>
      <c r="M255" s="146"/>
      <c r="T255" s="54"/>
      <c r="AT255" s="17" t="s">
        <v>153</v>
      </c>
      <c r="AU255" s="17" t="s">
        <v>87</v>
      </c>
    </row>
    <row r="256" spans="2:65" s="12" customFormat="1" ht="22.5" x14ac:dyDescent="0.2">
      <c r="B256" s="147"/>
      <c r="D256" s="148" t="s">
        <v>141</v>
      </c>
      <c r="E256" s="149" t="s">
        <v>32</v>
      </c>
      <c r="F256" s="150" t="s">
        <v>409</v>
      </c>
      <c r="H256" s="151">
        <v>5.8000000000000003E-2</v>
      </c>
      <c r="I256" s="152"/>
      <c r="L256" s="147"/>
      <c r="M256" s="153"/>
      <c r="T256" s="154"/>
      <c r="AT256" s="149" t="s">
        <v>141</v>
      </c>
      <c r="AU256" s="149" t="s">
        <v>87</v>
      </c>
      <c r="AV256" s="12" t="s">
        <v>87</v>
      </c>
      <c r="AW256" s="12" t="s">
        <v>39</v>
      </c>
      <c r="AX256" s="12" t="s">
        <v>85</v>
      </c>
      <c r="AY256" s="149" t="s">
        <v>131</v>
      </c>
    </row>
    <row r="257" spans="2:65" s="12" customFormat="1" ht="11.25" x14ac:dyDescent="0.2">
      <c r="B257" s="147"/>
      <c r="D257" s="148" t="s">
        <v>141</v>
      </c>
      <c r="F257" s="150" t="s">
        <v>410</v>
      </c>
      <c r="H257" s="151">
        <v>6.0999999999999999E-2</v>
      </c>
      <c r="I257" s="152"/>
      <c r="L257" s="147"/>
      <c r="M257" s="153"/>
      <c r="T257" s="154"/>
      <c r="AT257" s="149" t="s">
        <v>141</v>
      </c>
      <c r="AU257" s="149" t="s">
        <v>87</v>
      </c>
      <c r="AV257" s="12" t="s">
        <v>87</v>
      </c>
      <c r="AW257" s="12" t="s">
        <v>4</v>
      </c>
      <c r="AX257" s="12" t="s">
        <v>85</v>
      </c>
      <c r="AY257" s="149" t="s">
        <v>131</v>
      </c>
    </row>
    <row r="258" spans="2:65" s="11" customFormat="1" ht="22.9" customHeight="1" x14ac:dyDescent="0.2">
      <c r="B258" s="117"/>
      <c r="D258" s="118" t="s">
        <v>77</v>
      </c>
      <c r="E258" s="127" t="s">
        <v>411</v>
      </c>
      <c r="F258" s="127" t="s">
        <v>412</v>
      </c>
      <c r="I258" s="120"/>
      <c r="J258" s="128">
        <f>BK258</f>
        <v>0</v>
      </c>
      <c r="L258" s="117"/>
      <c r="M258" s="122"/>
      <c r="P258" s="123">
        <f>SUM(P259:P268)</f>
        <v>0</v>
      </c>
      <c r="R258" s="123">
        <f>SUM(R259:R268)</f>
        <v>0</v>
      </c>
      <c r="T258" s="124">
        <f>SUM(T259:T268)</f>
        <v>0</v>
      </c>
      <c r="AR258" s="118" t="s">
        <v>85</v>
      </c>
      <c r="AT258" s="125" t="s">
        <v>77</v>
      </c>
      <c r="AU258" s="125" t="s">
        <v>85</v>
      </c>
      <c r="AY258" s="118" t="s">
        <v>131</v>
      </c>
      <c r="BK258" s="126">
        <f>SUM(BK259:BK268)</f>
        <v>0</v>
      </c>
    </row>
    <row r="259" spans="2:65" s="1" customFormat="1" ht="37.9" customHeight="1" x14ac:dyDescent="0.2">
      <c r="B259" s="33"/>
      <c r="C259" s="129" t="s">
        <v>413</v>
      </c>
      <c r="D259" s="129" t="s">
        <v>133</v>
      </c>
      <c r="E259" s="130" t="s">
        <v>414</v>
      </c>
      <c r="F259" s="131" t="s">
        <v>415</v>
      </c>
      <c r="G259" s="132" t="s">
        <v>175</v>
      </c>
      <c r="H259" s="133">
        <v>37.200000000000003</v>
      </c>
      <c r="I259" s="134"/>
      <c r="J259" s="135">
        <f>ROUND(I259*H259,2)</f>
        <v>0</v>
      </c>
      <c r="K259" s="136"/>
      <c r="L259" s="33"/>
      <c r="M259" s="137" t="s">
        <v>32</v>
      </c>
      <c r="N259" s="138" t="s">
        <v>49</v>
      </c>
      <c r="P259" s="139">
        <f>O259*H259</f>
        <v>0</v>
      </c>
      <c r="Q259" s="139">
        <v>0</v>
      </c>
      <c r="R259" s="139">
        <f>Q259*H259</f>
        <v>0</v>
      </c>
      <c r="S259" s="139">
        <v>0</v>
      </c>
      <c r="T259" s="140">
        <f>S259*H259</f>
        <v>0</v>
      </c>
      <c r="AR259" s="141" t="s">
        <v>137</v>
      </c>
      <c r="AT259" s="141" t="s">
        <v>133</v>
      </c>
      <c r="AU259" s="141" t="s">
        <v>87</v>
      </c>
      <c r="AY259" s="17" t="s">
        <v>131</v>
      </c>
      <c r="BE259" s="142">
        <f>IF(N259="základní",J259,0)</f>
        <v>0</v>
      </c>
      <c r="BF259" s="142">
        <f>IF(N259="snížená",J259,0)</f>
        <v>0</v>
      </c>
      <c r="BG259" s="142">
        <f>IF(N259="zákl. přenesená",J259,0)</f>
        <v>0</v>
      </c>
      <c r="BH259" s="142">
        <f>IF(N259="sníž. přenesená",J259,0)</f>
        <v>0</v>
      </c>
      <c r="BI259" s="142">
        <f>IF(N259="nulová",J259,0)</f>
        <v>0</v>
      </c>
      <c r="BJ259" s="17" t="s">
        <v>85</v>
      </c>
      <c r="BK259" s="142">
        <f>ROUND(I259*H259,2)</f>
        <v>0</v>
      </c>
      <c r="BL259" s="17" t="s">
        <v>137</v>
      </c>
      <c r="BM259" s="141" t="s">
        <v>416</v>
      </c>
    </row>
    <row r="260" spans="2:65" s="1" customFormat="1" ht="11.25" x14ac:dyDescent="0.2">
      <c r="B260" s="33"/>
      <c r="D260" s="143" t="s">
        <v>139</v>
      </c>
      <c r="F260" s="144" t="s">
        <v>417</v>
      </c>
      <c r="I260" s="145"/>
      <c r="L260" s="33"/>
      <c r="M260" s="146"/>
      <c r="T260" s="54"/>
      <c r="AT260" s="17" t="s">
        <v>139</v>
      </c>
      <c r="AU260" s="17" t="s">
        <v>87</v>
      </c>
    </row>
    <row r="261" spans="2:65" s="1" customFormat="1" ht="33" customHeight="1" x14ac:dyDescent="0.2">
      <c r="B261" s="33"/>
      <c r="C261" s="129" t="s">
        <v>418</v>
      </c>
      <c r="D261" s="129" t="s">
        <v>133</v>
      </c>
      <c r="E261" s="130" t="s">
        <v>419</v>
      </c>
      <c r="F261" s="131" t="s">
        <v>420</v>
      </c>
      <c r="G261" s="132" t="s">
        <v>175</v>
      </c>
      <c r="H261" s="133">
        <v>37.200000000000003</v>
      </c>
      <c r="I261" s="134"/>
      <c r="J261" s="135">
        <f>ROUND(I261*H261,2)</f>
        <v>0</v>
      </c>
      <c r="K261" s="136"/>
      <c r="L261" s="33"/>
      <c r="M261" s="137" t="s">
        <v>32</v>
      </c>
      <c r="N261" s="138" t="s">
        <v>49</v>
      </c>
      <c r="P261" s="139">
        <f>O261*H261</f>
        <v>0</v>
      </c>
      <c r="Q261" s="139">
        <v>0</v>
      </c>
      <c r="R261" s="139">
        <f>Q261*H261</f>
        <v>0</v>
      </c>
      <c r="S261" s="139">
        <v>0</v>
      </c>
      <c r="T261" s="140">
        <f>S261*H261</f>
        <v>0</v>
      </c>
      <c r="AR261" s="141" t="s">
        <v>137</v>
      </c>
      <c r="AT261" s="141" t="s">
        <v>133</v>
      </c>
      <c r="AU261" s="141" t="s">
        <v>87</v>
      </c>
      <c r="AY261" s="17" t="s">
        <v>131</v>
      </c>
      <c r="BE261" s="142">
        <f>IF(N261="základní",J261,0)</f>
        <v>0</v>
      </c>
      <c r="BF261" s="142">
        <f>IF(N261="snížená",J261,0)</f>
        <v>0</v>
      </c>
      <c r="BG261" s="142">
        <f>IF(N261="zákl. přenesená",J261,0)</f>
        <v>0</v>
      </c>
      <c r="BH261" s="142">
        <f>IF(N261="sníž. přenesená",J261,0)</f>
        <v>0</v>
      </c>
      <c r="BI261" s="142">
        <f>IF(N261="nulová",J261,0)</f>
        <v>0</v>
      </c>
      <c r="BJ261" s="17" t="s">
        <v>85</v>
      </c>
      <c r="BK261" s="142">
        <f>ROUND(I261*H261,2)</f>
        <v>0</v>
      </c>
      <c r="BL261" s="17" t="s">
        <v>137</v>
      </c>
      <c r="BM261" s="141" t="s">
        <v>421</v>
      </c>
    </row>
    <row r="262" spans="2:65" s="1" customFormat="1" ht="11.25" x14ac:dyDescent="0.2">
      <c r="B262" s="33"/>
      <c r="D262" s="143" t="s">
        <v>139</v>
      </c>
      <c r="F262" s="144" t="s">
        <v>422</v>
      </c>
      <c r="I262" s="145"/>
      <c r="L262" s="33"/>
      <c r="M262" s="146"/>
      <c r="T262" s="54"/>
      <c r="AT262" s="17" t="s">
        <v>139</v>
      </c>
      <c r="AU262" s="17" t="s">
        <v>87</v>
      </c>
    </row>
    <row r="263" spans="2:65" s="1" customFormat="1" ht="44.25" customHeight="1" x14ac:dyDescent="0.2">
      <c r="B263" s="33"/>
      <c r="C263" s="129" t="s">
        <v>423</v>
      </c>
      <c r="D263" s="129" t="s">
        <v>133</v>
      </c>
      <c r="E263" s="130" t="s">
        <v>424</v>
      </c>
      <c r="F263" s="131" t="s">
        <v>425</v>
      </c>
      <c r="G263" s="132" t="s">
        <v>175</v>
      </c>
      <c r="H263" s="133">
        <v>706.8</v>
      </c>
      <c r="I263" s="134"/>
      <c r="J263" s="135">
        <f>ROUND(I263*H263,2)</f>
        <v>0</v>
      </c>
      <c r="K263" s="136"/>
      <c r="L263" s="33"/>
      <c r="M263" s="137" t="s">
        <v>32</v>
      </c>
      <c r="N263" s="138" t="s">
        <v>49</v>
      </c>
      <c r="P263" s="139">
        <f>O263*H263</f>
        <v>0</v>
      </c>
      <c r="Q263" s="139">
        <v>0</v>
      </c>
      <c r="R263" s="139">
        <f>Q263*H263</f>
        <v>0</v>
      </c>
      <c r="S263" s="139">
        <v>0</v>
      </c>
      <c r="T263" s="140">
        <f>S263*H263</f>
        <v>0</v>
      </c>
      <c r="AR263" s="141" t="s">
        <v>137</v>
      </c>
      <c r="AT263" s="141" t="s">
        <v>133</v>
      </c>
      <c r="AU263" s="141" t="s">
        <v>87</v>
      </c>
      <c r="AY263" s="17" t="s">
        <v>131</v>
      </c>
      <c r="BE263" s="142">
        <f>IF(N263="základní",J263,0)</f>
        <v>0</v>
      </c>
      <c r="BF263" s="142">
        <f>IF(N263="snížená",J263,0)</f>
        <v>0</v>
      </c>
      <c r="BG263" s="142">
        <f>IF(N263="zákl. přenesená",J263,0)</f>
        <v>0</v>
      </c>
      <c r="BH263" s="142">
        <f>IF(N263="sníž. přenesená",J263,0)</f>
        <v>0</v>
      </c>
      <c r="BI263" s="142">
        <f>IF(N263="nulová",J263,0)</f>
        <v>0</v>
      </c>
      <c r="BJ263" s="17" t="s">
        <v>85</v>
      </c>
      <c r="BK263" s="142">
        <f>ROUND(I263*H263,2)</f>
        <v>0</v>
      </c>
      <c r="BL263" s="17" t="s">
        <v>137</v>
      </c>
      <c r="BM263" s="141" t="s">
        <v>426</v>
      </c>
    </row>
    <row r="264" spans="2:65" s="1" customFormat="1" ht="11.25" x14ac:dyDescent="0.2">
      <c r="B264" s="33"/>
      <c r="D264" s="143" t="s">
        <v>139</v>
      </c>
      <c r="F264" s="144" t="s">
        <v>427</v>
      </c>
      <c r="I264" s="145"/>
      <c r="L264" s="33"/>
      <c r="M264" s="146"/>
      <c r="T264" s="54"/>
      <c r="AT264" s="17" t="s">
        <v>139</v>
      </c>
      <c r="AU264" s="17" t="s">
        <v>87</v>
      </c>
    </row>
    <row r="265" spans="2:65" s="1" customFormat="1" ht="19.5" x14ac:dyDescent="0.2">
      <c r="B265" s="33"/>
      <c r="D265" s="148" t="s">
        <v>153</v>
      </c>
      <c r="F265" s="155" t="s">
        <v>165</v>
      </c>
      <c r="I265" s="145"/>
      <c r="L265" s="33"/>
      <c r="M265" s="146"/>
      <c r="T265" s="54"/>
      <c r="AT265" s="17" t="s">
        <v>153</v>
      </c>
      <c r="AU265" s="17" t="s">
        <v>87</v>
      </c>
    </row>
    <row r="266" spans="2:65" s="12" customFormat="1" ht="11.25" x14ac:dyDescent="0.2">
      <c r="B266" s="147"/>
      <c r="D266" s="148" t="s">
        <v>141</v>
      </c>
      <c r="F266" s="150" t="s">
        <v>428</v>
      </c>
      <c r="H266" s="151">
        <v>706.8</v>
      </c>
      <c r="I266" s="152"/>
      <c r="L266" s="147"/>
      <c r="M266" s="153"/>
      <c r="T266" s="154"/>
      <c r="AT266" s="149" t="s">
        <v>141</v>
      </c>
      <c r="AU266" s="149" t="s">
        <v>87</v>
      </c>
      <c r="AV266" s="12" t="s">
        <v>87</v>
      </c>
      <c r="AW266" s="12" t="s">
        <v>4</v>
      </c>
      <c r="AX266" s="12" t="s">
        <v>85</v>
      </c>
      <c r="AY266" s="149" t="s">
        <v>131</v>
      </c>
    </row>
    <row r="267" spans="2:65" s="1" customFormat="1" ht="49.15" customHeight="1" x14ac:dyDescent="0.2">
      <c r="B267" s="33"/>
      <c r="C267" s="129" t="s">
        <v>429</v>
      </c>
      <c r="D267" s="129" t="s">
        <v>133</v>
      </c>
      <c r="E267" s="130" t="s">
        <v>430</v>
      </c>
      <c r="F267" s="131" t="s">
        <v>431</v>
      </c>
      <c r="G267" s="132" t="s">
        <v>175</v>
      </c>
      <c r="H267" s="133">
        <v>37.200000000000003</v>
      </c>
      <c r="I267" s="134"/>
      <c r="J267" s="135">
        <f>ROUND(I267*H267,2)</f>
        <v>0</v>
      </c>
      <c r="K267" s="136"/>
      <c r="L267" s="33"/>
      <c r="M267" s="137" t="s">
        <v>32</v>
      </c>
      <c r="N267" s="138" t="s">
        <v>49</v>
      </c>
      <c r="P267" s="139">
        <f>O267*H267</f>
        <v>0</v>
      </c>
      <c r="Q267" s="139">
        <v>0</v>
      </c>
      <c r="R267" s="139">
        <f>Q267*H267</f>
        <v>0</v>
      </c>
      <c r="S267" s="139">
        <v>0</v>
      </c>
      <c r="T267" s="140">
        <f>S267*H267</f>
        <v>0</v>
      </c>
      <c r="AR267" s="141" t="s">
        <v>137</v>
      </c>
      <c r="AT267" s="141" t="s">
        <v>133</v>
      </c>
      <c r="AU267" s="141" t="s">
        <v>87</v>
      </c>
      <c r="AY267" s="17" t="s">
        <v>131</v>
      </c>
      <c r="BE267" s="142">
        <f>IF(N267="základní",J267,0)</f>
        <v>0</v>
      </c>
      <c r="BF267" s="142">
        <f>IF(N267="snížená",J267,0)</f>
        <v>0</v>
      </c>
      <c r="BG267" s="142">
        <f>IF(N267="zákl. přenesená",J267,0)</f>
        <v>0</v>
      </c>
      <c r="BH267" s="142">
        <f>IF(N267="sníž. přenesená",J267,0)</f>
        <v>0</v>
      </c>
      <c r="BI267" s="142">
        <f>IF(N267="nulová",J267,0)</f>
        <v>0</v>
      </c>
      <c r="BJ267" s="17" t="s">
        <v>85</v>
      </c>
      <c r="BK267" s="142">
        <f>ROUND(I267*H267,2)</f>
        <v>0</v>
      </c>
      <c r="BL267" s="17" t="s">
        <v>137</v>
      </c>
      <c r="BM267" s="141" t="s">
        <v>432</v>
      </c>
    </row>
    <row r="268" spans="2:65" s="1" customFormat="1" ht="11.25" x14ac:dyDescent="0.2">
      <c r="B268" s="33"/>
      <c r="D268" s="143" t="s">
        <v>139</v>
      </c>
      <c r="F268" s="144" t="s">
        <v>433</v>
      </c>
      <c r="I268" s="145"/>
      <c r="L268" s="33"/>
      <c r="M268" s="146"/>
      <c r="T268" s="54"/>
      <c r="AT268" s="17" t="s">
        <v>139</v>
      </c>
      <c r="AU268" s="17" t="s">
        <v>87</v>
      </c>
    </row>
    <row r="269" spans="2:65" s="11" customFormat="1" ht="22.9" customHeight="1" x14ac:dyDescent="0.2">
      <c r="B269" s="117"/>
      <c r="D269" s="118" t="s">
        <v>77</v>
      </c>
      <c r="E269" s="127" t="s">
        <v>434</v>
      </c>
      <c r="F269" s="127" t="s">
        <v>435</v>
      </c>
      <c r="I269" s="120"/>
      <c r="J269" s="128">
        <f>BK269</f>
        <v>0</v>
      </c>
      <c r="L269" s="117"/>
      <c r="M269" s="122"/>
      <c r="P269" s="123">
        <f>SUM(P270:P271)</f>
        <v>0</v>
      </c>
      <c r="R269" s="123">
        <f>SUM(R270:R271)</f>
        <v>0</v>
      </c>
      <c r="T269" s="124">
        <f>SUM(T270:T271)</f>
        <v>0</v>
      </c>
      <c r="AR269" s="118" t="s">
        <v>85</v>
      </c>
      <c r="AT269" s="125" t="s">
        <v>77</v>
      </c>
      <c r="AU269" s="125" t="s">
        <v>85</v>
      </c>
      <c r="AY269" s="118" t="s">
        <v>131</v>
      </c>
      <c r="BK269" s="126">
        <f>SUM(BK270:BK271)</f>
        <v>0</v>
      </c>
    </row>
    <row r="270" spans="2:65" s="1" customFormat="1" ht="55.5" customHeight="1" x14ac:dyDescent="0.2">
      <c r="B270" s="33"/>
      <c r="C270" s="129" t="s">
        <v>436</v>
      </c>
      <c r="D270" s="129" t="s">
        <v>133</v>
      </c>
      <c r="E270" s="130" t="s">
        <v>437</v>
      </c>
      <c r="F270" s="131" t="s">
        <v>438</v>
      </c>
      <c r="G270" s="132" t="s">
        <v>175</v>
      </c>
      <c r="H270" s="133">
        <v>60.534999999999997</v>
      </c>
      <c r="I270" s="134"/>
      <c r="J270" s="135">
        <f>ROUND(I270*H270,2)</f>
        <v>0</v>
      </c>
      <c r="K270" s="136"/>
      <c r="L270" s="33"/>
      <c r="M270" s="137" t="s">
        <v>32</v>
      </c>
      <c r="N270" s="138" t="s">
        <v>49</v>
      </c>
      <c r="P270" s="139">
        <f>O270*H270</f>
        <v>0</v>
      </c>
      <c r="Q270" s="139">
        <v>0</v>
      </c>
      <c r="R270" s="139">
        <f>Q270*H270</f>
        <v>0</v>
      </c>
      <c r="S270" s="139">
        <v>0</v>
      </c>
      <c r="T270" s="140">
        <f>S270*H270</f>
        <v>0</v>
      </c>
      <c r="AR270" s="141" t="s">
        <v>137</v>
      </c>
      <c r="AT270" s="141" t="s">
        <v>133</v>
      </c>
      <c r="AU270" s="141" t="s">
        <v>87</v>
      </c>
      <c r="AY270" s="17" t="s">
        <v>131</v>
      </c>
      <c r="BE270" s="142">
        <f>IF(N270="základní",J270,0)</f>
        <v>0</v>
      </c>
      <c r="BF270" s="142">
        <f>IF(N270="snížená",J270,0)</f>
        <v>0</v>
      </c>
      <c r="BG270" s="142">
        <f>IF(N270="zákl. přenesená",J270,0)</f>
        <v>0</v>
      </c>
      <c r="BH270" s="142">
        <f>IF(N270="sníž. přenesená",J270,0)</f>
        <v>0</v>
      </c>
      <c r="BI270" s="142">
        <f>IF(N270="nulová",J270,0)</f>
        <v>0</v>
      </c>
      <c r="BJ270" s="17" t="s">
        <v>85</v>
      </c>
      <c r="BK270" s="142">
        <f>ROUND(I270*H270,2)</f>
        <v>0</v>
      </c>
      <c r="BL270" s="17" t="s">
        <v>137</v>
      </c>
      <c r="BM270" s="141" t="s">
        <v>439</v>
      </c>
    </row>
    <row r="271" spans="2:65" s="1" customFormat="1" ht="11.25" x14ac:dyDescent="0.2">
      <c r="B271" s="33"/>
      <c r="D271" s="143" t="s">
        <v>139</v>
      </c>
      <c r="F271" s="144" t="s">
        <v>440</v>
      </c>
      <c r="I271" s="145"/>
      <c r="L271" s="33"/>
      <c r="M271" s="146"/>
      <c r="T271" s="54"/>
      <c r="AT271" s="17" t="s">
        <v>139</v>
      </c>
      <c r="AU271" s="17" t="s">
        <v>87</v>
      </c>
    </row>
    <row r="272" spans="2:65" s="11" customFormat="1" ht="25.9" customHeight="1" x14ac:dyDescent="0.2">
      <c r="B272" s="117"/>
      <c r="D272" s="118" t="s">
        <v>77</v>
      </c>
      <c r="E272" s="119" t="s">
        <v>441</v>
      </c>
      <c r="F272" s="119" t="s">
        <v>442</v>
      </c>
      <c r="I272" s="120"/>
      <c r="J272" s="121">
        <f>BK272</f>
        <v>0</v>
      </c>
      <c r="L272" s="117"/>
      <c r="M272" s="122"/>
      <c r="P272" s="123">
        <f>P273+P294+P303+P319+P351</f>
        <v>0</v>
      </c>
      <c r="R272" s="123">
        <f>R273+R294+R303+R319+R351</f>
        <v>5.4094144999999996</v>
      </c>
      <c r="T272" s="124">
        <f>T273+T294+T303+T319+T351</f>
        <v>1.6009437499999999</v>
      </c>
      <c r="AR272" s="118" t="s">
        <v>87</v>
      </c>
      <c r="AT272" s="125" t="s">
        <v>77</v>
      </c>
      <c r="AU272" s="125" t="s">
        <v>78</v>
      </c>
      <c r="AY272" s="118" t="s">
        <v>131</v>
      </c>
      <c r="BK272" s="126">
        <f>BK273+BK294+BK303+BK319+BK351</f>
        <v>0</v>
      </c>
    </row>
    <row r="273" spans="2:65" s="11" customFormat="1" ht="22.9" customHeight="1" x14ac:dyDescent="0.2">
      <c r="B273" s="117"/>
      <c r="D273" s="118" t="s">
        <v>77</v>
      </c>
      <c r="E273" s="127" t="s">
        <v>443</v>
      </c>
      <c r="F273" s="127" t="s">
        <v>444</v>
      </c>
      <c r="I273" s="120"/>
      <c r="J273" s="128">
        <f>BK273</f>
        <v>0</v>
      </c>
      <c r="L273" s="117"/>
      <c r="M273" s="122"/>
      <c r="P273" s="123">
        <f>SUM(P274:P293)</f>
        <v>0</v>
      </c>
      <c r="R273" s="123">
        <f>SUM(R274:R293)</f>
        <v>0.300124</v>
      </c>
      <c r="T273" s="124">
        <f>SUM(T274:T293)</f>
        <v>0.16719999999999999</v>
      </c>
      <c r="AR273" s="118" t="s">
        <v>87</v>
      </c>
      <c r="AT273" s="125" t="s">
        <v>77</v>
      </c>
      <c r="AU273" s="125" t="s">
        <v>85</v>
      </c>
      <c r="AY273" s="118" t="s">
        <v>131</v>
      </c>
      <c r="BK273" s="126">
        <f>SUM(BK274:BK293)</f>
        <v>0</v>
      </c>
    </row>
    <row r="274" spans="2:65" s="1" customFormat="1" ht="37.9" customHeight="1" x14ac:dyDescent="0.2">
      <c r="B274" s="33"/>
      <c r="C274" s="129" t="s">
        <v>445</v>
      </c>
      <c r="D274" s="129" t="s">
        <v>133</v>
      </c>
      <c r="E274" s="130" t="s">
        <v>446</v>
      </c>
      <c r="F274" s="131" t="s">
        <v>447</v>
      </c>
      <c r="G274" s="132" t="s">
        <v>242</v>
      </c>
      <c r="H274" s="133">
        <v>41.8</v>
      </c>
      <c r="I274" s="134"/>
      <c r="J274" s="135">
        <f>ROUND(I274*H274,2)</f>
        <v>0</v>
      </c>
      <c r="K274" s="136"/>
      <c r="L274" s="33"/>
      <c r="M274" s="137" t="s">
        <v>32</v>
      </c>
      <c r="N274" s="138" t="s">
        <v>49</v>
      </c>
      <c r="P274" s="139">
        <f>O274*H274</f>
        <v>0</v>
      </c>
      <c r="Q274" s="139">
        <v>0</v>
      </c>
      <c r="R274" s="139">
        <f>Q274*H274</f>
        <v>0</v>
      </c>
      <c r="S274" s="139">
        <v>0</v>
      </c>
      <c r="T274" s="140">
        <f>S274*H274</f>
        <v>0</v>
      </c>
      <c r="AR274" s="141" t="s">
        <v>233</v>
      </c>
      <c r="AT274" s="141" t="s">
        <v>133</v>
      </c>
      <c r="AU274" s="141" t="s">
        <v>87</v>
      </c>
      <c r="AY274" s="17" t="s">
        <v>131</v>
      </c>
      <c r="BE274" s="142">
        <f>IF(N274="základní",J274,0)</f>
        <v>0</v>
      </c>
      <c r="BF274" s="142">
        <f>IF(N274="snížená",J274,0)</f>
        <v>0</v>
      </c>
      <c r="BG274" s="142">
        <f>IF(N274="zákl. přenesená",J274,0)</f>
        <v>0</v>
      </c>
      <c r="BH274" s="142">
        <f>IF(N274="sníž. přenesená",J274,0)</f>
        <v>0</v>
      </c>
      <c r="BI274" s="142">
        <f>IF(N274="nulová",J274,0)</f>
        <v>0</v>
      </c>
      <c r="BJ274" s="17" t="s">
        <v>85</v>
      </c>
      <c r="BK274" s="142">
        <f>ROUND(I274*H274,2)</f>
        <v>0</v>
      </c>
      <c r="BL274" s="17" t="s">
        <v>233</v>
      </c>
      <c r="BM274" s="141" t="s">
        <v>448</v>
      </c>
    </row>
    <row r="275" spans="2:65" s="1" customFormat="1" ht="11.25" x14ac:dyDescent="0.2">
      <c r="B275" s="33"/>
      <c r="D275" s="143" t="s">
        <v>139</v>
      </c>
      <c r="F275" s="144" t="s">
        <v>449</v>
      </c>
      <c r="I275" s="145"/>
      <c r="L275" s="33"/>
      <c r="M275" s="146"/>
      <c r="T275" s="54"/>
      <c r="AT275" s="17" t="s">
        <v>139</v>
      </c>
      <c r="AU275" s="17" t="s">
        <v>87</v>
      </c>
    </row>
    <row r="276" spans="2:65" s="12" customFormat="1" ht="11.25" x14ac:dyDescent="0.2">
      <c r="B276" s="147"/>
      <c r="D276" s="148" t="s">
        <v>141</v>
      </c>
      <c r="E276" s="149" t="s">
        <v>32</v>
      </c>
      <c r="F276" s="150" t="s">
        <v>346</v>
      </c>
      <c r="H276" s="151">
        <v>41.8</v>
      </c>
      <c r="I276" s="152"/>
      <c r="L276" s="147"/>
      <c r="M276" s="153"/>
      <c r="T276" s="154"/>
      <c r="AT276" s="149" t="s">
        <v>141</v>
      </c>
      <c r="AU276" s="149" t="s">
        <v>87</v>
      </c>
      <c r="AV276" s="12" t="s">
        <v>87</v>
      </c>
      <c r="AW276" s="12" t="s">
        <v>39</v>
      </c>
      <c r="AX276" s="12" t="s">
        <v>85</v>
      </c>
      <c r="AY276" s="149" t="s">
        <v>131</v>
      </c>
    </row>
    <row r="277" spans="2:65" s="1" customFormat="1" ht="16.5" customHeight="1" x14ac:dyDescent="0.2">
      <c r="B277" s="33"/>
      <c r="C277" s="156" t="s">
        <v>450</v>
      </c>
      <c r="D277" s="156" t="s">
        <v>193</v>
      </c>
      <c r="E277" s="157" t="s">
        <v>451</v>
      </c>
      <c r="F277" s="158" t="s">
        <v>452</v>
      </c>
      <c r="G277" s="159" t="s">
        <v>453</v>
      </c>
      <c r="H277" s="160">
        <v>12.54</v>
      </c>
      <c r="I277" s="161"/>
      <c r="J277" s="162">
        <f>ROUND(I277*H277,2)</f>
        <v>0</v>
      </c>
      <c r="K277" s="163"/>
      <c r="L277" s="164"/>
      <c r="M277" s="165" t="s">
        <v>32</v>
      </c>
      <c r="N277" s="166" t="s">
        <v>49</v>
      </c>
      <c r="P277" s="139">
        <f>O277*H277</f>
        <v>0</v>
      </c>
      <c r="Q277" s="139">
        <v>1E-3</v>
      </c>
      <c r="R277" s="139">
        <f>Q277*H277</f>
        <v>1.2539999999999999E-2</v>
      </c>
      <c r="S277" s="139">
        <v>0</v>
      </c>
      <c r="T277" s="140">
        <f>S277*H277</f>
        <v>0</v>
      </c>
      <c r="AR277" s="141" t="s">
        <v>331</v>
      </c>
      <c r="AT277" s="141" t="s">
        <v>193</v>
      </c>
      <c r="AU277" s="141" t="s">
        <v>87</v>
      </c>
      <c r="AY277" s="17" t="s">
        <v>131</v>
      </c>
      <c r="BE277" s="142">
        <f>IF(N277="základní",J277,0)</f>
        <v>0</v>
      </c>
      <c r="BF277" s="142">
        <f>IF(N277="snížená",J277,0)</f>
        <v>0</v>
      </c>
      <c r="BG277" s="142">
        <f>IF(N277="zákl. přenesená",J277,0)</f>
        <v>0</v>
      </c>
      <c r="BH277" s="142">
        <f>IF(N277="sníž. přenesená",J277,0)</f>
        <v>0</v>
      </c>
      <c r="BI277" s="142">
        <f>IF(N277="nulová",J277,0)</f>
        <v>0</v>
      </c>
      <c r="BJ277" s="17" t="s">
        <v>85</v>
      </c>
      <c r="BK277" s="142">
        <f>ROUND(I277*H277,2)</f>
        <v>0</v>
      </c>
      <c r="BL277" s="17" t="s">
        <v>233</v>
      </c>
      <c r="BM277" s="141" t="s">
        <v>454</v>
      </c>
    </row>
    <row r="278" spans="2:65" s="1" customFormat="1" ht="19.5" x14ac:dyDescent="0.2">
      <c r="B278" s="33"/>
      <c r="D278" s="148" t="s">
        <v>153</v>
      </c>
      <c r="F278" s="155" t="s">
        <v>455</v>
      </c>
      <c r="I278" s="145"/>
      <c r="L278" s="33"/>
      <c r="M278" s="146"/>
      <c r="T278" s="54"/>
      <c r="AT278" s="17" t="s">
        <v>153</v>
      </c>
      <c r="AU278" s="17" t="s">
        <v>87</v>
      </c>
    </row>
    <row r="279" spans="2:65" s="12" customFormat="1" ht="11.25" x14ac:dyDescent="0.2">
      <c r="B279" s="147"/>
      <c r="D279" s="148" t="s">
        <v>141</v>
      </c>
      <c r="E279" s="149" t="s">
        <v>32</v>
      </c>
      <c r="F279" s="150" t="s">
        <v>346</v>
      </c>
      <c r="H279" s="151">
        <v>41.8</v>
      </c>
      <c r="I279" s="152"/>
      <c r="L279" s="147"/>
      <c r="M279" s="153"/>
      <c r="T279" s="154"/>
      <c r="AT279" s="149" t="s">
        <v>141</v>
      </c>
      <c r="AU279" s="149" t="s">
        <v>87</v>
      </c>
      <c r="AV279" s="12" t="s">
        <v>87</v>
      </c>
      <c r="AW279" s="12" t="s">
        <v>39</v>
      </c>
      <c r="AX279" s="12" t="s">
        <v>85</v>
      </c>
      <c r="AY279" s="149" t="s">
        <v>131</v>
      </c>
    </row>
    <row r="280" spans="2:65" s="12" customFormat="1" ht="11.25" x14ac:dyDescent="0.2">
      <c r="B280" s="147"/>
      <c r="D280" s="148" t="s">
        <v>141</v>
      </c>
      <c r="F280" s="150" t="s">
        <v>456</v>
      </c>
      <c r="H280" s="151">
        <v>12.54</v>
      </c>
      <c r="I280" s="152"/>
      <c r="L280" s="147"/>
      <c r="M280" s="153"/>
      <c r="T280" s="154"/>
      <c r="AT280" s="149" t="s">
        <v>141</v>
      </c>
      <c r="AU280" s="149" t="s">
        <v>87</v>
      </c>
      <c r="AV280" s="12" t="s">
        <v>87</v>
      </c>
      <c r="AW280" s="12" t="s">
        <v>4</v>
      </c>
      <c r="AX280" s="12" t="s">
        <v>85</v>
      </c>
      <c r="AY280" s="149" t="s">
        <v>131</v>
      </c>
    </row>
    <row r="281" spans="2:65" s="1" customFormat="1" ht="24.2" customHeight="1" x14ac:dyDescent="0.2">
      <c r="B281" s="33"/>
      <c r="C281" s="129" t="s">
        <v>457</v>
      </c>
      <c r="D281" s="129" t="s">
        <v>133</v>
      </c>
      <c r="E281" s="130" t="s">
        <v>458</v>
      </c>
      <c r="F281" s="131" t="s">
        <v>459</v>
      </c>
      <c r="G281" s="132" t="s">
        <v>242</v>
      </c>
      <c r="H281" s="133">
        <v>41.8</v>
      </c>
      <c r="I281" s="134"/>
      <c r="J281" s="135">
        <f>ROUND(I281*H281,2)</f>
        <v>0</v>
      </c>
      <c r="K281" s="136"/>
      <c r="L281" s="33"/>
      <c r="M281" s="137" t="s">
        <v>32</v>
      </c>
      <c r="N281" s="138" t="s">
        <v>49</v>
      </c>
      <c r="P281" s="139">
        <f>O281*H281</f>
        <v>0</v>
      </c>
      <c r="Q281" s="139">
        <v>4.0000000000000002E-4</v>
      </c>
      <c r="R281" s="139">
        <f>Q281*H281</f>
        <v>1.6719999999999999E-2</v>
      </c>
      <c r="S281" s="139">
        <v>0</v>
      </c>
      <c r="T281" s="140">
        <f>S281*H281</f>
        <v>0</v>
      </c>
      <c r="AR281" s="141" t="s">
        <v>233</v>
      </c>
      <c r="AT281" s="141" t="s">
        <v>133</v>
      </c>
      <c r="AU281" s="141" t="s">
        <v>87</v>
      </c>
      <c r="AY281" s="17" t="s">
        <v>131</v>
      </c>
      <c r="BE281" s="142">
        <f>IF(N281="základní",J281,0)</f>
        <v>0</v>
      </c>
      <c r="BF281" s="142">
        <f>IF(N281="snížená",J281,0)</f>
        <v>0</v>
      </c>
      <c r="BG281" s="142">
        <f>IF(N281="zákl. přenesená",J281,0)</f>
        <v>0</v>
      </c>
      <c r="BH281" s="142">
        <f>IF(N281="sníž. přenesená",J281,0)</f>
        <v>0</v>
      </c>
      <c r="BI281" s="142">
        <f>IF(N281="nulová",J281,0)</f>
        <v>0</v>
      </c>
      <c r="BJ281" s="17" t="s">
        <v>85</v>
      </c>
      <c r="BK281" s="142">
        <f>ROUND(I281*H281,2)</f>
        <v>0</v>
      </c>
      <c r="BL281" s="17" t="s">
        <v>233</v>
      </c>
      <c r="BM281" s="141" t="s">
        <v>460</v>
      </c>
    </row>
    <row r="282" spans="2:65" s="1" customFormat="1" ht="11.25" x14ac:dyDescent="0.2">
      <c r="B282" s="33"/>
      <c r="D282" s="143" t="s">
        <v>139</v>
      </c>
      <c r="F282" s="144" t="s">
        <v>461</v>
      </c>
      <c r="I282" s="145"/>
      <c r="L282" s="33"/>
      <c r="M282" s="146"/>
      <c r="T282" s="54"/>
      <c r="AT282" s="17" t="s">
        <v>139</v>
      </c>
      <c r="AU282" s="17" t="s">
        <v>87</v>
      </c>
    </row>
    <row r="283" spans="2:65" s="1" customFormat="1" ht="19.5" x14ac:dyDescent="0.2">
      <c r="B283" s="33"/>
      <c r="D283" s="148" t="s">
        <v>153</v>
      </c>
      <c r="F283" s="155" t="s">
        <v>462</v>
      </c>
      <c r="I283" s="145"/>
      <c r="L283" s="33"/>
      <c r="M283" s="146"/>
      <c r="T283" s="54"/>
      <c r="AT283" s="17" t="s">
        <v>153</v>
      </c>
      <c r="AU283" s="17" t="s">
        <v>87</v>
      </c>
    </row>
    <row r="284" spans="2:65" s="12" customFormat="1" ht="11.25" x14ac:dyDescent="0.2">
      <c r="B284" s="147"/>
      <c r="D284" s="148" t="s">
        <v>141</v>
      </c>
      <c r="E284" s="149" t="s">
        <v>32</v>
      </c>
      <c r="F284" s="150" t="s">
        <v>346</v>
      </c>
      <c r="H284" s="151">
        <v>41.8</v>
      </c>
      <c r="I284" s="152"/>
      <c r="L284" s="147"/>
      <c r="M284" s="153"/>
      <c r="T284" s="154"/>
      <c r="AT284" s="149" t="s">
        <v>141</v>
      </c>
      <c r="AU284" s="149" t="s">
        <v>87</v>
      </c>
      <c r="AV284" s="12" t="s">
        <v>87</v>
      </c>
      <c r="AW284" s="12" t="s">
        <v>39</v>
      </c>
      <c r="AX284" s="12" t="s">
        <v>85</v>
      </c>
      <c r="AY284" s="149" t="s">
        <v>131</v>
      </c>
    </row>
    <row r="285" spans="2:65" s="1" customFormat="1" ht="49.15" customHeight="1" x14ac:dyDescent="0.2">
      <c r="B285" s="33"/>
      <c r="C285" s="156" t="s">
        <v>463</v>
      </c>
      <c r="D285" s="156" t="s">
        <v>193</v>
      </c>
      <c r="E285" s="157" t="s">
        <v>464</v>
      </c>
      <c r="F285" s="158" t="s">
        <v>465</v>
      </c>
      <c r="G285" s="159" t="s">
        <v>242</v>
      </c>
      <c r="H285" s="160">
        <v>50.16</v>
      </c>
      <c r="I285" s="161"/>
      <c r="J285" s="162">
        <f>ROUND(I285*H285,2)</f>
        <v>0</v>
      </c>
      <c r="K285" s="163"/>
      <c r="L285" s="164"/>
      <c r="M285" s="165" t="s">
        <v>32</v>
      </c>
      <c r="N285" s="166" t="s">
        <v>49</v>
      </c>
      <c r="P285" s="139">
        <f>O285*H285</f>
        <v>0</v>
      </c>
      <c r="Q285" s="139">
        <v>5.4000000000000003E-3</v>
      </c>
      <c r="R285" s="139">
        <f>Q285*H285</f>
        <v>0.27086399999999999</v>
      </c>
      <c r="S285" s="139">
        <v>0</v>
      </c>
      <c r="T285" s="140">
        <f>S285*H285</f>
        <v>0</v>
      </c>
      <c r="AR285" s="141" t="s">
        <v>331</v>
      </c>
      <c r="AT285" s="141" t="s">
        <v>193</v>
      </c>
      <c r="AU285" s="141" t="s">
        <v>87</v>
      </c>
      <c r="AY285" s="17" t="s">
        <v>131</v>
      </c>
      <c r="BE285" s="142">
        <f>IF(N285="základní",J285,0)</f>
        <v>0</v>
      </c>
      <c r="BF285" s="142">
        <f>IF(N285="snížená",J285,0)</f>
        <v>0</v>
      </c>
      <c r="BG285" s="142">
        <f>IF(N285="zákl. přenesená",J285,0)</f>
        <v>0</v>
      </c>
      <c r="BH285" s="142">
        <f>IF(N285="sníž. přenesená",J285,0)</f>
        <v>0</v>
      </c>
      <c r="BI285" s="142">
        <f>IF(N285="nulová",J285,0)</f>
        <v>0</v>
      </c>
      <c r="BJ285" s="17" t="s">
        <v>85</v>
      </c>
      <c r="BK285" s="142">
        <f>ROUND(I285*H285,2)</f>
        <v>0</v>
      </c>
      <c r="BL285" s="17" t="s">
        <v>233</v>
      </c>
      <c r="BM285" s="141" t="s">
        <v>466</v>
      </c>
    </row>
    <row r="286" spans="2:65" s="1" customFormat="1" ht="19.5" x14ac:dyDescent="0.2">
      <c r="B286" s="33"/>
      <c r="D286" s="148" t="s">
        <v>153</v>
      </c>
      <c r="F286" s="155" t="s">
        <v>467</v>
      </c>
      <c r="I286" s="145"/>
      <c r="L286" s="33"/>
      <c r="M286" s="146"/>
      <c r="T286" s="54"/>
      <c r="AT286" s="17" t="s">
        <v>153</v>
      </c>
      <c r="AU286" s="17" t="s">
        <v>87</v>
      </c>
    </row>
    <row r="287" spans="2:65" s="12" customFormat="1" ht="11.25" x14ac:dyDescent="0.2">
      <c r="B287" s="147"/>
      <c r="D287" s="148" t="s">
        <v>141</v>
      </c>
      <c r="E287" s="149" t="s">
        <v>32</v>
      </c>
      <c r="F287" s="150" t="s">
        <v>346</v>
      </c>
      <c r="H287" s="151">
        <v>41.8</v>
      </c>
      <c r="I287" s="152"/>
      <c r="L287" s="147"/>
      <c r="M287" s="153"/>
      <c r="T287" s="154"/>
      <c r="AT287" s="149" t="s">
        <v>141</v>
      </c>
      <c r="AU287" s="149" t="s">
        <v>87</v>
      </c>
      <c r="AV287" s="12" t="s">
        <v>87</v>
      </c>
      <c r="AW287" s="12" t="s">
        <v>39</v>
      </c>
      <c r="AX287" s="12" t="s">
        <v>85</v>
      </c>
      <c r="AY287" s="149" t="s">
        <v>131</v>
      </c>
    </row>
    <row r="288" spans="2:65" s="12" customFormat="1" ht="11.25" x14ac:dyDescent="0.2">
      <c r="B288" s="147"/>
      <c r="D288" s="148" t="s">
        <v>141</v>
      </c>
      <c r="F288" s="150" t="s">
        <v>468</v>
      </c>
      <c r="H288" s="151">
        <v>50.16</v>
      </c>
      <c r="I288" s="152"/>
      <c r="L288" s="147"/>
      <c r="M288" s="153"/>
      <c r="T288" s="154"/>
      <c r="AT288" s="149" t="s">
        <v>141</v>
      </c>
      <c r="AU288" s="149" t="s">
        <v>87</v>
      </c>
      <c r="AV288" s="12" t="s">
        <v>87</v>
      </c>
      <c r="AW288" s="12" t="s">
        <v>4</v>
      </c>
      <c r="AX288" s="12" t="s">
        <v>85</v>
      </c>
      <c r="AY288" s="149" t="s">
        <v>131</v>
      </c>
    </row>
    <row r="289" spans="2:65" s="1" customFormat="1" ht="37.9" customHeight="1" x14ac:dyDescent="0.2">
      <c r="B289" s="33"/>
      <c r="C289" s="129" t="s">
        <v>469</v>
      </c>
      <c r="D289" s="129" t="s">
        <v>133</v>
      </c>
      <c r="E289" s="130" t="s">
        <v>470</v>
      </c>
      <c r="F289" s="131" t="s">
        <v>471</v>
      </c>
      <c r="G289" s="132" t="s">
        <v>242</v>
      </c>
      <c r="H289" s="133">
        <v>30.4</v>
      </c>
      <c r="I289" s="134"/>
      <c r="J289" s="135">
        <f>ROUND(I289*H289,2)</f>
        <v>0</v>
      </c>
      <c r="K289" s="136"/>
      <c r="L289" s="33"/>
      <c r="M289" s="137" t="s">
        <v>32</v>
      </c>
      <c r="N289" s="138" t="s">
        <v>49</v>
      </c>
      <c r="P289" s="139">
        <f>O289*H289</f>
        <v>0</v>
      </c>
      <c r="Q289" s="139">
        <v>0</v>
      </c>
      <c r="R289" s="139">
        <f>Q289*H289</f>
        <v>0</v>
      </c>
      <c r="S289" s="139">
        <v>5.4999999999999997E-3</v>
      </c>
      <c r="T289" s="140">
        <f>S289*H289</f>
        <v>0.16719999999999999</v>
      </c>
      <c r="AR289" s="141" t="s">
        <v>233</v>
      </c>
      <c r="AT289" s="141" t="s">
        <v>133</v>
      </c>
      <c r="AU289" s="141" t="s">
        <v>87</v>
      </c>
      <c r="AY289" s="17" t="s">
        <v>131</v>
      </c>
      <c r="BE289" s="142">
        <f>IF(N289="základní",J289,0)</f>
        <v>0</v>
      </c>
      <c r="BF289" s="142">
        <f>IF(N289="snížená",J289,0)</f>
        <v>0</v>
      </c>
      <c r="BG289" s="142">
        <f>IF(N289="zákl. přenesená",J289,0)</f>
        <v>0</v>
      </c>
      <c r="BH289" s="142">
        <f>IF(N289="sníž. přenesená",J289,0)</f>
        <v>0</v>
      </c>
      <c r="BI289" s="142">
        <f>IF(N289="nulová",J289,0)</f>
        <v>0</v>
      </c>
      <c r="BJ289" s="17" t="s">
        <v>85</v>
      </c>
      <c r="BK289" s="142">
        <f>ROUND(I289*H289,2)</f>
        <v>0</v>
      </c>
      <c r="BL289" s="17" t="s">
        <v>233</v>
      </c>
      <c r="BM289" s="141" t="s">
        <v>472</v>
      </c>
    </row>
    <row r="290" spans="2:65" s="1" customFormat="1" ht="11.25" x14ac:dyDescent="0.2">
      <c r="B290" s="33"/>
      <c r="D290" s="143" t="s">
        <v>139</v>
      </c>
      <c r="F290" s="144" t="s">
        <v>473</v>
      </c>
      <c r="I290" s="145"/>
      <c r="L290" s="33"/>
      <c r="M290" s="146"/>
      <c r="T290" s="54"/>
      <c r="AT290" s="17" t="s">
        <v>139</v>
      </c>
      <c r="AU290" s="17" t="s">
        <v>87</v>
      </c>
    </row>
    <row r="291" spans="2:65" s="12" customFormat="1" ht="11.25" x14ac:dyDescent="0.2">
      <c r="B291" s="147"/>
      <c r="D291" s="148" t="s">
        <v>141</v>
      </c>
      <c r="E291" s="149" t="s">
        <v>32</v>
      </c>
      <c r="F291" s="150" t="s">
        <v>474</v>
      </c>
      <c r="H291" s="151">
        <v>30.4</v>
      </c>
      <c r="I291" s="152"/>
      <c r="L291" s="147"/>
      <c r="M291" s="153"/>
      <c r="T291" s="154"/>
      <c r="AT291" s="149" t="s">
        <v>141</v>
      </c>
      <c r="AU291" s="149" t="s">
        <v>87</v>
      </c>
      <c r="AV291" s="12" t="s">
        <v>87</v>
      </c>
      <c r="AW291" s="12" t="s">
        <v>39</v>
      </c>
      <c r="AX291" s="12" t="s">
        <v>85</v>
      </c>
      <c r="AY291" s="149" t="s">
        <v>131</v>
      </c>
    </row>
    <row r="292" spans="2:65" s="1" customFormat="1" ht="55.5" customHeight="1" x14ac:dyDescent="0.2">
      <c r="B292" s="33"/>
      <c r="C292" s="129" t="s">
        <v>475</v>
      </c>
      <c r="D292" s="129" t="s">
        <v>133</v>
      </c>
      <c r="E292" s="130" t="s">
        <v>476</v>
      </c>
      <c r="F292" s="131" t="s">
        <v>477</v>
      </c>
      <c r="G292" s="132" t="s">
        <v>175</v>
      </c>
      <c r="H292" s="133">
        <v>0.3</v>
      </c>
      <c r="I292" s="134"/>
      <c r="J292" s="135">
        <f>ROUND(I292*H292,2)</f>
        <v>0</v>
      </c>
      <c r="K292" s="136"/>
      <c r="L292" s="33"/>
      <c r="M292" s="137" t="s">
        <v>32</v>
      </c>
      <c r="N292" s="138" t="s">
        <v>49</v>
      </c>
      <c r="P292" s="139">
        <f>O292*H292</f>
        <v>0</v>
      </c>
      <c r="Q292" s="139">
        <v>0</v>
      </c>
      <c r="R292" s="139">
        <f>Q292*H292</f>
        <v>0</v>
      </c>
      <c r="S292" s="139">
        <v>0</v>
      </c>
      <c r="T292" s="140">
        <f>S292*H292</f>
        <v>0</v>
      </c>
      <c r="AR292" s="141" t="s">
        <v>233</v>
      </c>
      <c r="AT292" s="141" t="s">
        <v>133</v>
      </c>
      <c r="AU292" s="141" t="s">
        <v>87</v>
      </c>
      <c r="AY292" s="17" t="s">
        <v>131</v>
      </c>
      <c r="BE292" s="142">
        <f>IF(N292="základní",J292,0)</f>
        <v>0</v>
      </c>
      <c r="BF292" s="142">
        <f>IF(N292="snížená",J292,0)</f>
        <v>0</v>
      </c>
      <c r="BG292" s="142">
        <f>IF(N292="zákl. přenesená",J292,0)</f>
        <v>0</v>
      </c>
      <c r="BH292" s="142">
        <f>IF(N292="sníž. přenesená",J292,0)</f>
        <v>0</v>
      </c>
      <c r="BI292" s="142">
        <f>IF(N292="nulová",J292,0)</f>
        <v>0</v>
      </c>
      <c r="BJ292" s="17" t="s">
        <v>85</v>
      </c>
      <c r="BK292" s="142">
        <f>ROUND(I292*H292,2)</f>
        <v>0</v>
      </c>
      <c r="BL292" s="17" t="s">
        <v>233</v>
      </c>
      <c r="BM292" s="141" t="s">
        <v>478</v>
      </c>
    </row>
    <row r="293" spans="2:65" s="1" customFormat="1" ht="11.25" x14ac:dyDescent="0.2">
      <c r="B293" s="33"/>
      <c r="D293" s="143" t="s">
        <v>139</v>
      </c>
      <c r="F293" s="144" t="s">
        <v>479</v>
      </c>
      <c r="I293" s="145"/>
      <c r="L293" s="33"/>
      <c r="M293" s="146"/>
      <c r="T293" s="54"/>
      <c r="AT293" s="17" t="s">
        <v>139</v>
      </c>
      <c r="AU293" s="17" t="s">
        <v>87</v>
      </c>
    </row>
    <row r="294" spans="2:65" s="11" customFormat="1" ht="22.9" customHeight="1" x14ac:dyDescent="0.2">
      <c r="B294" s="117"/>
      <c r="D294" s="118" t="s">
        <v>77</v>
      </c>
      <c r="E294" s="127" t="s">
        <v>480</v>
      </c>
      <c r="F294" s="127" t="s">
        <v>481</v>
      </c>
      <c r="I294" s="120"/>
      <c r="J294" s="128">
        <f>BK294</f>
        <v>0</v>
      </c>
      <c r="L294" s="117"/>
      <c r="M294" s="122"/>
      <c r="P294" s="123">
        <f>SUM(P295:P302)</f>
        <v>0</v>
      </c>
      <c r="R294" s="123">
        <f>SUM(R295:R302)</f>
        <v>5.7370500000000005E-2</v>
      </c>
      <c r="T294" s="124">
        <f>SUM(T295:T302)</f>
        <v>7.3743750000000011E-2</v>
      </c>
      <c r="AR294" s="118" t="s">
        <v>87</v>
      </c>
      <c r="AT294" s="125" t="s">
        <v>77</v>
      </c>
      <c r="AU294" s="125" t="s">
        <v>85</v>
      </c>
      <c r="AY294" s="118" t="s">
        <v>131</v>
      </c>
      <c r="BK294" s="126">
        <f>SUM(BK295:BK302)</f>
        <v>0</v>
      </c>
    </row>
    <row r="295" spans="2:65" s="1" customFormat="1" ht="44.25" customHeight="1" x14ac:dyDescent="0.2">
      <c r="B295" s="33"/>
      <c r="C295" s="129" t="s">
        <v>482</v>
      </c>
      <c r="D295" s="129" t="s">
        <v>133</v>
      </c>
      <c r="E295" s="130" t="s">
        <v>483</v>
      </c>
      <c r="F295" s="131" t="s">
        <v>484</v>
      </c>
      <c r="G295" s="132" t="s">
        <v>242</v>
      </c>
      <c r="H295" s="133">
        <v>4.2750000000000004</v>
      </c>
      <c r="I295" s="134"/>
      <c r="J295" s="135">
        <f>ROUND(I295*H295,2)</f>
        <v>0</v>
      </c>
      <c r="K295" s="136"/>
      <c r="L295" s="33"/>
      <c r="M295" s="137" t="s">
        <v>32</v>
      </c>
      <c r="N295" s="138" t="s">
        <v>49</v>
      </c>
      <c r="P295" s="139">
        <f>O295*H295</f>
        <v>0</v>
      </c>
      <c r="Q295" s="139">
        <v>0</v>
      </c>
      <c r="R295" s="139">
        <f>Q295*H295</f>
        <v>0</v>
      </c>
      <c r="S295" s="139">
        <v>1.7250000000000001E-2</v>
      </c>
      <c r="T295" s="140">
        <f>S295*H295</f>
        <v>7.3743750000000011E-2</v>
      </c>
      <c r="AR295" s="141" t="s">
        <v>233</v>
      </c>
      <c r="AT295" s="141" t="s">
        <v>133</v>
      </c>
      <c r="AU295" s="141" t="s">
        <v>87</v>
      </c>
      <c r="AY295" s="17" t="s">
        <v>131</v>
      </c>
      <c r="BE295" s="142">
        <f>IF(N295="základní",J295,0)</f>
        <v>0</v>
      </c>
      <c r="BF295" s="142">
        <f>IF(N295="snížená",J295,0)</f>
        <v>0</v>
      </c>
      <c r="BG295" s="142">
        <f>IF(N295="zákl. přenesená",J295,0)</f>
        <v>0</v>
      </c>
      <c r="BH295" s="142">
        <f>IF(N295="sníž. přenesená",J295,0)</f>
        <v>0</v>
      </c>
      <c r="BI295" s="142">
        <f>IF(N295="nulová",J295,0)</f>
        <v>0</v>
      </c>
      <c r="BJ295" s="17" t="s">
        <v>85</v>
      </c>
      <c r="BK295" s="142">
        <f>ROUND(I295*H295,2)</f>
        <v>0</v>
      </c>
      <c r="BL295" s="17" t="s">
        <v>233</v>
      </c>
      <c r="BM295" s="141" t="s">
        <v>485</v>
      </c>
    </row>
    <row r="296" spans="2:65" s="1" customFormat="1" ht="11.25" x14ac:dyDescent="0.2">
      <c r="B296" s="33"/>
      <c r="D296" s="143" t="s">
        <v>139</v>
      </c>
      <c r="F296" s="144" t="s">
        <v>486</v>
      </c>
      <c r="I296" s="145"/>
      <c r="L296" s="33"/>
      <c r="M296" s="146"/>
      <c r="T296" s="54"/>
      <c r="AT296" s="17" t="s">
        <v>139</v>
      </c>
      <c r="AU296" s="17" t="s">
        <v>87</v>
      </c>
    </row>
    <row r="297" spans="2:65" s="12" customFormat="1" ht="22.5" x14ac:dyDescent="0.2">
      <c r="B297" s="147"/>
      <c r="D297" s="148" t="s">
        <v>141</v>
      </c>
      <c r="E297" s="149" t="s">
        <v>32</v>
      </c>
      <c r="F297" s="150" t="s">
        <v>487</v>
      </c>
      <c r="H297" s="151">
        <v>4.2750000000000004</v>
      </c>
      <c r="I297" s="152"/>
      <c r="L297" s="147"/>
      <c r="M297" s="153"/>
      <c r="T297" s="154"/>
      <c r="AT297" s="149" t="s">
        <v>141</v>
      </c>
      <c r="AU297" s="149" t="s">
        <v>87</v>
      </c>
      <c r="AV297" s="12" t="s">
        <v>87</v>
      </c>
      <c r="AW297" s="12" t="s">
        <v>39</v>
      </c>
      <c r="AX297" s="12" t="s">
        <v>85</v>
      </c>
      <c r="AY297" s="149" t="s">
        <v>131</v>
      </c>
    </row>
    <row r="298" spans="2:65" s="1" customFormat="1" ht="49.15" customHeight="1" x14ac:dyDescent="0.2">
      <c r="B298" s="33"/>
      <c r="C298" s="129" t="s">
        <v>488</v>
      </c>
      <c r="D298" s="129" t="s">
        <v>133</v>
      </c>
      <c r="E298" s="130" t="s">
        <v>489</v>
      </c>
      <c r="F298" s="131" t="s">
        <v>490</v>
      </c>
      <c r="G298" s="132" t="s">
        <v>350</v>
      </c>
      <c r="H298" s="133">
        <v>4.2750000000000004</v>
      </c>
      <c r="I298" s="134"/>
      <c r="J298" s="135">
        <f>ROUND(I298*H298,2)</f>
        <v>0</v>
      </c>
      <c r="K298" s="136"/>
      <c r="L298" s="33"/>
      <c r="M298" s="137" t="s">
        <v>32</v>
      </c>
      <c r="N298" s="138" t="s">
        <v>49</v>
      </c>
      <c r="P298" s="139">
        <f>O298*H298</f>
        <v>0</v>
      </c>
      <c r="Q298" s="139">
        <v>1.342E-2</v>
      </c>
      <c r="R298" s="139">
        <f>Q298*H298</f>
        <v>5.7370500000000005E-2</v>
      </c>
      <c r="S298" s="139">
        <v>0</v>
      </c>
      <c r="T298" s="140">
        <f>S298*H298</f>
        <v>0</v>
      </c>
      <c r="AR298" s="141" t="s">
        <v>233</v>
      </c>
      <c r="AT298" s="141" t="s">
        <v>133</v>
      </c>
      <c r="AU298" s="141" t="s">
        <v>87</v>
      </c>
      <c r="AY298" s="17" t="s">
        <v>131</v>
      </c>
      <c r="BE298" s="142">
        <f>IF(N298="základní",J298,0)</f>
        <v>0</v>
      </c>
      <c r="BF298" s="142">
        <f>IF(N298="snížená",J298,0)</f>
        <v>0</v>
      </c>
      <c r="BG298" s="142">
        <f>IF(N298="zákl. přenesená",J298,0)</f>
        <v>0</v>
      </c>
      <c r="BH298" s="142">
        <f>IF(N298="sníž. přenesená",J298,0)</f>
        <v>0</v>
      </c>
      <c r="BI298" s="142">
        <f>IF(N298="nulová",J298,0)</f>
        <v>0</v>
      </c>
      <c r="BJ298" s="17" t="s">
        <v>85</v>
      </c>
      <c r="BK298" s="142">
        <f>ROUND(I298*H298,2)</f>
        <v>0</v>
      </c>
      <c r="BL298" s="17" t="s">
        <v>233</v>
      </c>
      <c r="BM298" s="141" t="s">
        <v>491</v>
      </c>
    </row>
    <row r="299" spans="2:65" s="1" customFormat="1" ht="11.25" x14ac:dyDescent="0.2">
      <c r="B299" s="33"/>
      <c r="D299" s="143" t="s">
        <v>139</v>
      </c>
      <c r="F299" s="144" t="s">
        <v>492</v>
      </c>
      <c r="I299" s="145"/>
      <c r="L299" s="33"/>
      <c r="M299" s="146"/>
      <c r="T299" s="54"/>
      <c r="AT299" s="17" t="s">
        <v>139</v>
      </c>
      <c r="AU299" s="17" t="s">
        <v>87</v>
      </c>
    </row>
    <row r="300" spans="2:65" s="12" customFormat="1" ht="22.5" x14ac:dyDescent="0.2">
      <c r="B300" s="147"/>
      <c r="D300" s="148" t="s">
        <v>141</v>
      </c>
      <c r="E300" s="149" t="s">
        <v>32</v>
      </c>
      <c r="F300" s="150" t="s">
        <v>487</v>
      </c>
      <c r="H300" s="151">
        <v>4.2750000000000004</v>
      </c>
      <c r="I300" s="152"/>
      <c r="L300" s="147"/>
      <c r="M300" s="153"/>
      <c r="T300" s="154"/>
      <c r="AT300" s="149" t="s">
        <v>141</v>
      </c>
      <c r="AU300" s="149" t="s">
        <v>87</v>
      </c>
      <c r="AV300" s="12" t="s">
        <v>87</v>
      </c>
      <c r="AW300" s="12" t="s">
        <v>39</v>
      </c>
      <c r="AX300" s="12" t="s">
        <v>85</v>
      </c>
      <c r="AY300" s="149" t="s">
        <v>131</v>
      </c>
    </row>
    <row r="301" spans="2:65" s="1" customFormat="1" ht="76.349999999999994" customHeight="1" x14ac:dyDescent="0.2">
      <c r="B301" s="33"/>
      <c r="C301" s="129" t="s">
        <v>493</v>
      </c>
      <c r="D301" s="129" t="s">
        <v>133</v>
      </c>
      <c r="E301" s="130" t="s">
        <v>494</v>
      </c>
      <c r="F301" s="131" t="s">
        <v>495</v>
      </c>
      <c r="G301" s="132" t="s">
        <v>175</v>
      </c>
      <c r="H301" s="133">
        <v>5.7000000000000002E-2</v>
      </c>
      <c r="I301" s="134"/>
      <c r="J301" s="135">
        <f>ROUND(I301*H301,2)</f>
        <v>0</v>
      </c>
      <c r="K301" s="136"/>
      <c r="L301" s="33"/>
      <c r="M301" s="137" t="s">
        <v>32</v>
      </c>
      <c r="N301" s="138" t="s">
        <v>49</v>
      </c>
      <c r="P301" s="139">
        <f>O301*H301</f>
        <v>0</v>
      </c>
      <c r="Q301" s="139">
        <v>0</v>
      </c>
      <c r="R301" s="139">
        <f>Q301*H301</f>
        <v>0</v>
      </c>
      <c r="S301" s="139">
        <v>0</v>
      </c>
      <c r="T301" s="140">
        <f>S301*H301</f>
        <v>0</v>
      </c>
      <c r="AR301" s="141" t="s">
        <v>233</v>
      </c>
      <c r="AT301" s="141" t="s">
        <v>133</v>
      </c>
      <c r="AU301" s="141" t="s">
        <v>87</v>
      </c>
      <c r="AY301" s="17" t="s">
        <v>131</v>
      </c>
      <c r="BE301" s="142">
        <f>IF(N301="základní",J301,0)</f>
        <v>0</v>
      </c>
      <c r="BF301" s="142">
        <f>IF(N301="snížená",J301,0)</f>
        <v>0</v>
      </c>
      <c r="BG301" s="142">
        <f>IF(N301="zákl. přenesená",J301,0)</f>
        <v>0</v>
      </c>
      <c r="BH301" s="142">
        <f>IF(N301="sníž. přenesená",J301,0)</f>
        <v>0</v>
      </c>
      <c r="BI301" s="142">
        <f>IF(N301="nulová",J301,0)</f>
        <v>0</v>
      </c>
      <c r="BJ301" s="17" t="s">
        <v>85</v>
      </c>
      <c r="BK301" s="142">
        <f>ROUND(I301*H301,2)</f>
        <v>0</v>
      </c>
      <c r="BL301" s="17" t="s">
        <v>233</v>
      </c>
      <c r="BM301" s="141" t="s">
        <v>496</v>
      </c>
    </row>
    <row r="302" spans="2:65" s="1" customFormat="1" ht="11.25" x14ac:dyDescent="0.2">
      <c r="B302" s="33"/>
      <c r="D302" s="143" t="s">
        <v>139</v>
      </c>
      <c r="F302" s="144" t="s">
        <v>497</v>
      </c>
      <c r="I302" s="145"/>
      <c r="L302" s="33"/>
      <c r="M302" s="146"/>
      <c r="T302" s="54"/>
      <c r="AT302" s="17" t="s">
        <v>139</v>
      </c>
      <c r="AU302" s="17" t="s">
        <v>87</v>
      </c>
    </row>
    <row r="303" spans="2:65" s="11" customFormat="1" ht="22.9" customHeight="1" x14ac:dyDescent="0.2">
      <c r="B303" s="117"/>
      <c r="D303" s="118" t="s">
        <v>77</v>
      </c>
      <c r="E303" s="127" t="s">
        <v>498</v>
      </c>
      <c r="F303" s="127" t="s">
        <v>499</v>
      </c>
      <c r="I303" s="120"/>
      <c r="J303" s="128">
        <f>BK303</f>
        <v>0</v>
      </c>
      <c r="L303" s="117"/>
      <c r="M303" s="122"/>
      <c r="P303" s="123">
        <f>SUM(P304:P318)</f>
        <v>0</v>
      </c>
      <c r="R303" s="123">
        <f>SUM(R304:R318)</f>
        <v>2.9510799999999997</v>
      </c>
      <c r="T303" s="124">
        <f>SUM(T304:T318)</f>
        <v>0</v>
      </c>
      <c r="AR303" s="118" t="s">
        <v>87</v>
      </c>
      <c r="AT303" s="125" t="s">
        <v>77</v>
      </c>
      <c r="AU303" s="125" t="s">
        <v>85</v>
      </c>
      <c r="AY303" s="118" t="s">
        <v>131</v>
      </c>
      <c r="BK303" s="126">
        <f>SUM(BK304:BK318)</f>
        <v>0</v>
      </c>
    </row>
    <row r="304" spans="2:65" s="1" customFormat="1" ht="24.2" customHeight="1" x14ac:dyDescent="0.2">
      <c r="B304" s="33"/>
      <c r="C304" s="129" t="s">
        <v>500</v>
      </c>
      <c r="D304" s="129" t="s">
        <v>133</v>
      </c>
      <c r="E304" s="130" t="s">
        <v>501</v>
      </c>
      <c r="F304" s="131" t="s">
        <v>502</v>
      </c>
      <c r="G304" s="132" t="s">
        <v>242</v>
      </c>
      <c r="H304" s="133">
        <v>41.8</v>
      </c>
      <c r="I304" s="134"/>
      <c r="J304" s="135">
        <f>ROUND(I304*H304,2)</f>
        <v>0</v>
      </c>
      <c r="K304" s="136"/>
      <c r="L304" s="33"/>
      <c r="M304" s="137" t="s">
        <v>32</v>
      </c>
      <c r="N304" s="138" t="s">
        <v>49</v>
      </c>
      <c r="P304" s="139">
        <f>O304*H304</f>
        <v>0</v>
      </c>
      <c r="Q304" s="139">
        <v>0</v>
      </c>
      <c r="R304" s="139">
        <f>Q304*H304</f>
        <v>0</v>
      </c>
      <c r="S304" s="139">
        <v>0</v>
      </c>
      <c r="T304" s="140">
        <f>S304*H304</f>
        <v>0</v>
      </c>
      <c r="AR304" s="141" t="s">
        <v>233</v>
      </c>
      <c r="AT304" s="141" t="s">
        <v>133</v>
      </c>
      <c r="AU304" s="141" t="s">
        <v>87</v>
      </c>
      <c r="AY304" s="17" t="s">
        <v>131</v>
      </c>
      <c r="BE304" s="142">
        <f>IF(N304="základní",J304,0)</f>
        <v>0</v>
      </c>
      <c r="BF304" s="142">
        <f>IF(N304="snížená",J304,0)</f>
        <v>0</v>
      </c>
      <c r="BG304" s="142">
        <f>IF(N304="zákl. přenesená",J304,0)</f>
        <v>0</v>
      </c>
      <c r="BH304" s="142">
        <f>IF(N304="sníž. přenesená",J304,0)</f>
        <v>0</v>
      </c>
      <c r="BI304" s="142">
        <f>IF(N304="nulová",J304,0)</f>
        <v>0</v>
      </c>
      <c r="BJ304" s="17" t="s">
        <v>85</v>
      </c>
      <c r="BK304" s="142">
        <f>ROUND(I304*H304,2)</f>
        <v>0</v>
      </c>
      <c r="BL304" s="17" t="s">
        <v>233</v>
      </c>
      <c r="BM304" s="141" t="s">
        <v>503</v>
      </c>
    </row>
    <row r="305" spans="2:65" s="1" customFormat="1" ht="11.25" x14ac:dyDescent="0.2">
      <c r="B305" s="33"/>
      <c r="D305" s="143" t="s">
        <v>139</v>
      </c>
      <c r="F305" s="144" t="s">
        <v>504</v>
      </c>
      <c r="I305" s="145"/>
      <c r="L305" s="33"/>
      <c r="M305" s="146"/>
      <c r="T305" s="54"/>
      <c r="AT305" s="17" t="s">
        <v>139</v>
      </c>
      <c r="AU305" s="17" t="s">
        <v>87</v>
      </c>
    </row>
    <row r="306" spans="2:65" s="12" customFormat="1" ht="11.25" x14ac:dyDescent="0.2">
      <c r="B306" s="147"/>
      <c r="D306" s="148" t="s">
        <v>141</v>
      </c>
      <c r="E306" s="149" t="s">
        <v>32</v>
      </c>
      <c r="F306" s="150" t="s">
        <v>346</v>
      </c>
      <c r="H306" s="151">
        <v>41.8</v>
      </c>
      <c r="I306" s="152"/>
      <c r="L306" s="147"/>
      <c r="M306" s="153"/>
      <c r="T306" s="154"/>
      <c r="AT306" s="149" t="s">
        <v>141</v>
      </c>
      <c r="AU306" s="149" t="s">
        <v>87</v>
      </c>
      <c r="AV306" s="12" t="s">
        <v>87</v>
      </c>
      <c r="AW306" s="12" t="s">
        <v>39</v>
      </c>
      <c r="AX306" s="12" t="s">
        <v>85</v>
      </c>
      <c r="AY306" s="149" t="s">
        <v>131</v>
      </c>
    </row>
    <row r="307" spans="2:65" s="1" customFormat="1" ht="24.2" customHeight="1" x14ac:dyDescent="0.2">
      <c r="B307" s="33"/>
      <c r="C307" s="129" t="s">
        <v>505</v>
      </c>
      <c r="D307" s="129" t="s">
        <v>133</v>
      </c>
      <c r="E307" s="130" t="s">
        <v>506</v>
      </c>
      <c r="F307" s="131" t="s">
        <v>507</v>
      </c>
      <c r="G307" s="132" t="s">
        <v>242</v>
      </c>
      <c r="H307" s="133">
        <v>41.8</v>
      </c>
      <c r="I307" s="134"/>
      <c r="J307" s="135">
        <f>ROUND(I307*H307,2)</f>
        <v>0</v>
      </c>
      <c r="K307" s="136"/>
      <c r="L307" s="33"/>
      <c r="M307" s="137" t="s">
        <v>32</v>
      </c>
      <c r="N307" s="138" t="s">
        <v>49</v>
      </c>
      <c r="P307" s="139">
        <f>O307*H307</f>
        <v>0</v>
      </c>
      <c r="Q307" s="139">
        <v>2.9999999999999997E-4</v>
      </c>
      <c r="R307" s="139">
        <f>Q307*H307</f>
        <v>1.2539999999999997E-2</v>
      </c>
      <c r="S307" s="139">
        <v>0</v>
      </c>
      <c r="T307" s="140">
        <f>S307*H307</f>
        <v>0</v>
      </c>
      <c r="AR307" s="141" t="s">
        <v>233</v>
      </c>
      <c r="AT307" s="141" t="s">
        <v>133</v>
      </c>
      <c r="AU307" s="141" t="s">
        <v>87</v>
      </c>
      <c r="AY307" s="17" t="s">
        <v>131</v>
      </c>
      <c r="BE307" s="142">
        <f>IF(N307="základní",J307,0)</f>
        <v>0</v>
      </c>
      <c r="BF307" s="142">
        <f>IF(N307="snížená",J307,0)</f>
        <v>0</v>
      </c>
      <c r="BG307" s="142">
        <f>IF(N307="zákl. přenesená",J307,0)</f>
        <v>0</v>
      </c>
      <c r="BH307" s="142">
        <f>IF(N307="sníž. přenesená",J307,0)</f>
        <v>0</v>
      </c>
      <c r="BI307" s="142">
        <f>IF(N307="nulová",J307,0)</f>
        <v>0</v>
      </c>
      <c r="BJ307" s="17" t="s">
        <v>85</v>
      </c>
      <c r="BK307" s="142">
        <f>ROUND(I307*H307,2)</f>
        <v>0</v>
      </c>
      <c r="BL307" s="17" t="s">
        <v>233</v>
      </c>
      <c r="BM307" s="141" t="s">
        <v>508</v>
      </c>
    </row>
    <row r="308" spans="2:65" s="1" customFormat="1" ht="11.25" x14ac:dyDescent="0.2">
      <c r="B308" s="33"/>
      <c r="D308" s="143" t="s">
        <v>139</v>
      </c>
      <c r="F308" s="144" t="s">
        <v>509</v>
      </c>
      <c r="I308" s="145"/>
      <c r="L308" s="33"/>
      <c r="M308" s="146"/>
      <c r="T308" s="54"/>
      <c r="AT308" s="17" t="s">
        <v>139</v>
      </c>
      <c r="AU308" s="17" t="s">
        <v>87</v>
      </c>
    </row>
    <row r="309" spans="2:65" s="12" customFormat="1" ht="11.25" x14ac:dyDescent="0.2">
      <c r="B309" s="147"/>
      <c r="D309" s="148" t="s">
        <v>141</v>
      </c>
      <c r="E309" s="149" t="s">
        <v>32</v>
      </c>
      <c r="F309" s="150" t="s">
        <v>346</v>
      </c>
      <c r="H309" s="151">
        <v>41.8</v>
      </c>
      <c r="I309" s="152"/>
      <c r="L309" s="147"/>
      <c r="M309" s="153"/>
      <c r="T309" s="154"/>
      <c r="AT309" s="149" t="s">
        <v>141</v>
      </c>
      <c r="AU309" s="149" t="s">
        <v>87</v>
      </c>
      <c r="AV309" s="12" t="s">
        <v>87</v>
      </c>
      <c r="AW309" s="12" t="s">
        <v>39</v>
      </c>
      <c r="AX309" s="12" t="s">
        <v>85</v>
      </c>
      <c r="AY309" s="149" t="s">
        <v>131</v>
      </c>
    </row>
    <row r="310" spans="2:65" s="1" customFormat="1" ht="24.2" customHeight="1" x14ac:dyDescent="0.2">
      <c r="B310" s="33"/>
      <c r="C310" s="129" t="s">
        <v>510</v>
      </c>
      <c r="D310" s="129" t="s">
        <v>133</v>
      </c>
      <c r="E310" s="130" t="s">
        <v>511</v>
      </c>
      <c r="F310" s="131" t="s">
        <v>512</v>
      </c>
      <c r="G310" s="132" t="s">
        <v>242</v>
      </c>
      <c r="H310" s="133">
        <v>41.8</v>
      </c>
      <c r="I310" s="134"/>
      <c r="J310" s="135">
        <f>ROUND(I310*H310,2)</f>
        <v>0</v>
      </c>
      <c r="K310" s="136"/>
      <c r="L310" s="33"/>
      <c r="M310" s="137" t="s">
        <v>32</v>
      </c>
      <c r="N310" s="138" t="s">
        <v>49</v>
      </c>
      <c r="P310" s="139">
        <f>O310*H310</f>
        <v>0</v>
      </c>
      <c r="Q310" s="139">
        <v>5.4000000000000003E-3</v>
      </c>
      <c r="R310" s="139">
        <f>Q310*H310</f>
        <v>0.22572</v>
      </c>
      <c r="S310" s="139">
        <v>0</v>
      </c>
      <c r="T310" s="140">
        <f>S310*H310</f>
        <v>0</v>
      </c>
      <c r="AR310" s="141" t="s">
        <v>233</v>
      </c>
      <c r="AT310" s="141" t="s">
        <v>133</v>
      </c>
      <c r="AU310" s="141" t="s">
        <v>87</v>
      </c>
      <c r="AY310" s="17" t="s">
        <v>131</v>
      </c>
      <c r="BE310" s="142">
        <f>IF(N310="základní",J310,0)</f>
        <v>0</v>
      </c>
      <c r="BF310" s="142">
        <f>IF(N310="snížená",J310,0)</f>
        <v>0</v>
      </c>
      <c r="BG310" s="142">
        <f>IF(N310="zákl. přenesená",J310,0)</f>
        <v>0</v>
      </c>
      <c r="BH310" s="142">
        <f>IF(N310="sníž. přenesená",J310,0)</f>
        <v>0</v>
      </c>
      <c r="BI310" s="142">
        <f>IF(N310="nulová",J310,0)</f>
        <v>0</v>
      </c>
      <c r="BJ310" s="17" t="s">
        <v>85</v>
      </c>
      <c r="BK310" s="142">
        <f>ROUND(I310*H310,2)</f>
        <v>0</v>
      </c>
      <c r="BL310" s="17" t="s">
        <v>233</v>
      </c>
      <c r="BM310" s="141" t="s">
        <v>513</v>
      </c>
    </row>
    <row r="311" spans="2:65" s="1" customFormat="1" ht="11.25" x14ac:dyDescent="0.2">
      <c r="B311" s="33"/>
      <c r="D311" s="143" t="s">
        <v>139</v>
      </c>
      <c r="F311" s="144" t="s">
        <v>514</v>
      </c>
      <c r="I311" s="145"/>
      <c r="L311" s="33"/>
      <c r="M311" s="146"/>
      <c r="T311" s="54"/>
      <c r="AT311" s="17" t="s">
        <v>139</v>
      </c>
      <c r="AU311" s="17" t="s">
        <v>87</v>
      </c>
    </row>
    <row r="312" spans="2:65" s="12" customFormat="1" ht="11.25" x14ac:dyDescent="0.2">
      <c r="B312" s="147"/>
      <c r="D312" s="148" t="s">
        <v>141</v>
      </c>
      <c r="E312" s="149" t="s">
        <v>32</v>
      </c>
      <c r="F312" s="150" t="s">
        <v>346</v>
      </c>
      <c r="H312" s="151">
        <v>41.8</v>
      </c>
      <c r="I312" s="152"/>
      <c r="L312" s="147"/>
      <c r="M312" s="153"/>
      <c r="T312" s="154"/>
      <c r="AT312" s="149" t="s">
        <v>141</v>
      </c>
      <c r="AU312" s="149" t="s">
        <v>87</v>
      </c>
      <c r="AV312" s="12" t="s">
        <v>87</v>
      </c>
      <c r="AW312" s="12" t="s">
        <v>39</v>
      </c>
      <c r="AX312" s="12" t="s">
        <v>85</v>
      </c>
      <c r="AY312" s="149" t="s">
        <v>131</v>
      </c>
    </row>
    <row r="313" spans="2:65" s="1" customFormat="1" ht="16.5" customHeight="1" x14ac:dyDescent="0.2">
      <c r="B313" s="33"/>
      <c r="C313" s="156" t="s">
        <v>515</v>
      </c>
      <c r="D313" s="156" t="s">
        <v>193</v>
      </c>
      <c r="E313" s="157" t="s">
        <v>516</v>
      </c>
      <c r="F313" s="158" t="s">
        <v>517</v>
      </c>
      <c r="G313" s="159" t="s">
        <v>242</v>
      </c>
      <c r="H313" s="160">
        <v>45.98</v>
      </c>
      <c r="I313" s="161"/>
      <c r="J313" s="162">
        <f>ROUND(I313*H313,2)</f>
        <v>0</v>
      </c>
      <c r="K313" s="163"/>
      <c r="L313" s="164"/>
      <c r="M313" s="165" t="s">
        <v>32</v>
      </c>
      <c r="N313" s="166" t="s">
        <v>49</v>
      </c>
      <c r="P313" s="139">
        <f>O313*H313</f>
        <v>0</v>
      </c>
      <c r="Q313" s="139">
        <v>5.8999999999999997E-2</v>
      </c>
      <c r="R313" s="139">
        <f>Q313*H313</f>
        <v>2.7128199999999998</v>
      </c>
      <c r="S313" s="139">
        <v>0</v>
      </c>
      <c r="T313" s="140">
        <f>S313*H313</f>
        <v>0</v>
      </c>
      <c r="AR313" s="141" t="s">
        <v>331</v>
      </c>
      <c r="AT313" s="141" t="s">
        <v>193</v>
      </c>
      <c r="AU313" s="141" t="s">
        <v>87</v>
      </c>
      <c r="AY313" s="17" t="s">
        <v>131</v>
      </c>
      <c r="BE313" s="142">
        <f>IF(N313="základní",J313,0)</f>
        <v>0</v>
      </c>
      <c r="BF313" s="142">
        <f>IF(N313="snížená",J313,0)</f>
        <v>0</v>
      </c>
      <c r="BG313" s="142">
        <f>IF(N313="zákl. přenesená",J313,0)</f>
        <v>0</v>
      </c>
      <c r="BH313" s="142">
        <f>IF(N313="sníž. přenesená",J313,0)</f>
        <v>0</v>
      </c>
      <c r="BI313" s="142">
        <f>IF(N313="nulová",J313,0)</f>
        <v>0</v>
      </c>
      <c r="BJ313" s="17" t="s">
        <v>85</v>
      </c>
      <c r="BK313" s="142">
        <f>ROUND(I313*H313,2)</f>
        <v>0</v>
      </c>
      <c r="BL313" s="17" t="s">
        <v>233</v>
      </c>
      <c r="BM313" s="141" t="s">
        <v>518</v>
      </c>
    </row>
    <row r="314" spans="2:65" s="1" customFormat="1" ht="19.5" x14ac:dyDescent="0.2">
      <c r="B314" s="33"/>
      <c r="D314" s="148" t="s">
        <v>153</v>
      </c>
      <c r="F314" s="155" t="s">
        <v>519</v>
      </c>
      <c r="I314" s="145"/>
      <c r="L314" s="33"/>
      <c r="M314" s="146"/>
      <c r="T314" s="54"/>
      <c r="AT314" s="17" t="s">
        <v>153</v>
      </c>
      <c r="AU314" s="17" t="s">
        <v>87</v>
      </c>
    </row>
    <row r="315" spans="2:65" s="12" customFormat="1" ht="11.25" x14ac:dyDescent="0.2">
      <c r="B315" s="147"/>
      <c r="D315" s="148" t="s">
        <v>141</v>
      </c>
      <c r="E315" s="149" t="s">
        <v>32</v>
      </c>
      <c r="F315" s="150" t="s">
        <v>346</v>
      </c>
      <c r="H315" s="151">
        <v>41.8</v>
      </c>
      <c r="I315" s="152"/>
      <c r="L315" s="147"/>
      <c r="M315" s="153"/>
      <c r="T315" s="154"/>
      <c r="AT315" s="149" t="s">
        <v>141</v>
      </c>
      <c r="AU315" s="149" t="s">
        <v>87</v>
      </c>
      <c r="AV315" s="12" t="s">
        <v>87</v>
      </c>
      <c r="AW315" s="12" t="s">
        <v>39</v>
      </c>
      <c r="AX315" s="12" t="s">
        <v>85</v>
      </c>
      <c r="AY315" s="149" t="s">
        <v>131</v>
      </c>
    </row>
    <row r="316" spans="2:65" s="12" customFormat="1" ht="11.25" x14ac:dyDescent="0.2">
      <c r="B316" s="147"/>
      <c r="D316" s="148" t="s">
        <v>141</v>
      </c>
      <c r="F316" s="150" t="s">
        <v>520</v>
      </c>
      <c r="H316" s="151">
        <v>45.98</v>
      </c>
      <c r="I316" s="152"/>
      <c r="L316" s="147"/>
      <c r="M316" s="153"/>
      <c r="T316" s="154"/>
      <c r="AT316" s="149" t="s">
        <v>141</v>
      </c>
      <c r="AU316" s="149" t="s">
        <v>87</v>
      </c>
      <c r="AV316" s="12" t="s">
        <v>87</v>
      </c>
      <c r="AW316" s="12" t="s">
        <v>4</v>
      </c>
      <c r="AX316" s="12" t="s">
        <v>85</v>
      </c>
      <c r="AY316" s="149" t="s">
        <v>131</v>
      </c>
    </row>
    <row r="317" spans="2:65" s="1" customFormat="1" ht="49.15" customHeight="1" x14ac:dyDescent="0.2">
      <c r="B317" s="33"/>
      <c r="C317" s="129" t="s">
        <v>521</v>
      </c>
      <c r="D317" s="129" t="s">
        <v>133</v>
      </c>
      <c r="E317" s="130" t="s">
        <v>522</v>
      </c>
      <c r="F317" s="131" t="s">
        <v>523</v>
      </c>
      <c r="G317" s="132" t="s">
        <v>175</v>
      </c>
      <c r="H317" s="133">
        <v>2.9510000000000001</v>
      </c>
      <c r="I317" s="134"/>
      <c r="J317" s="135">
        <f>ROUND(I317*H317,2)</f>
        <v>0</v>
      </c>
      <c r="K317" s="136"/>
      <c r="L317" s="33"/>
      <c r="M317" s="137" t="s">
        <v>32</v>
      </c>
      <c r="N317" s="138" t="s">
        <v>49</v>
      </c>
      <c r="P317" s="139">
        <f>O317*H317</f>
        <v>0</v>
      </c>
      <c r="Q317" s="139">
        <v>0</v>
      </c>
      <c r="R317" s="139">
        <f>Q317*H317</f>
        <v>0</v>
      </c>
      <c r="S317" s="139">
        <v>0</v>
      </c>
      <c r="T317" s="140">
        <f>S317*H317</f>
        <v>0</v>
      </c>
      <c r="AR317" s="141" t="s">
        <v>233</v>
      </c>
      <c r="AT317" s="141" t="s">
        <v>133</v>
      </c>
      <c r="AU317" s="141" t="s">
        <v>87</v>
      </c>
      <c r="AY317" s="17" t="s">
        <v>131</v>
      </c>
      <c r="BE317" s="142">
        <f>IF(N317="základní",J317,0)</f>
        <v>0</v>
      </c>
      <c r="BF317" s="142">
        <f>IF(N317="snížená",J317,0)</f>
        <v>0</v>
      </c>
      <c r="BG317" s="142">
        <f>IF(N317="zákl. přenesená",J317,0)</f>
        <v>0</v>
      </c>
      <c r="BH317" s="142">
        <f>IF(N317="sníž. přenesená",J317,0)</f>
        <v>0</v>
      </c>
      <c r="BI317" s="142">
        <f>IF(N317="nulová",J317,0)</f>
        <v>0</v>
      </c>
      <c r="BJ317" s="17" t="s">
        <v>85</v>
      </c>
      <c r="BK317" s="142">
        <f>ROUND(I317*H317,2)</f>
        <v>0</v>
      </c>
      <c r="BL317" s="17" t="s">
        <v>233</v>
      </c>
      <c r="BM317" s="141" t="s">
        <v>524</v>
      </c>
    </row>
    <row r="318" spans="2:65" s="1" customFormat="1" ht="11.25" x14ac:dyDescent="0.2">
      <c r="B318" s="33"/>
      <c r="D318" s="143" t="s">
        <v>139</v>
      </c>
      <c r="F318" s="144" t="s">
        <v>525</v>
      </c>
      <c r="I318" s="145"/>
      <c r="L318" s="33"/>
      <c r="M318" s="146"/>
      <c r="T318" s="54"/>
      <c r="AT318" s="17" t="s">
        <v>139</v>
      </c>
      <c r="AU318" s="17" t="s">
        <v>87</v>
      </c>
    </row>
    <row r="319" spans="2:65" s="11" customFormat="1" ht="22.9" customHeight="1" x14ac:dyDescent="0.2">
      <c r="B319" s="117"/>
      <c r="D319" s="118" t="s">
        <v>77</v>
      </c>
      <c r="E319" s="127" t="s">
        <v>526</v>
      </c>
      <c r="F319" s="127" t="s">
        <v>527</v>
      </c>
      <c r="I319" s="120"/>
      <c r="J319" s="128">
        <f>BK319</f>
        <v>0</v>
      </c>
      <c r="L319" s="117"/>
      <c r="M319" s="122"/>
      <c r="P319" s="123">
        <f>SUM(P320:P350)</f>
        <v>0</v>
      </c>
      <c r="R319" s="123">
        <f>SUM(R320:R350)</f>
        <v>1.5758399999999997</v>
      </c>
      <c r="T319" s="124">
        <f>SUM(T320:T350)</f>
        <v>1.3599999999999999</v>
      </c>
      <c r="AR319" s="118" t="s">
        <v>87</v>
      </c>
      <c r="AT319" s="125" t="s">
        <v>77</v>
      </c>
      <c r="AU319" s="125" t="s">
        <v>85</v>
      </c>
      <c r="AY319" s="118" t="s">
        <v>131</v>
      </c>
      <c r="BK319" s="126">
        <f>SUM(BK320:BK350)</f>
        <v>0</v>
      </c>
    </row>
    <row r="320" spans="2:65" s="1" customFormat="1" ht="24.2" customHeight="1" x14ac:dyDescent="0.2">
      <c r="B320" s="33"/>
      <c r="C320" s="129" t="s">
        <v>528</v>
      </c>
      <c r="D320" s="129" t="s">
        <v>133</v>
      </c>
      <c r="E320" s="130" t="s">
        <v>529</v>
      </c>
      <c r="F320" s="131" t="s">
        <v>530</v>
      </c>
      <c r="G320" s="132" t="s">
        <v>242</v>
      </c>
      <c r="H320" s="133">
        <v>50</v>
      </c>
      <c r="I320" s="134"/>
      <c r="J320" s="135">
        <f>ROUND(I320*H320,2)</f>
        <v>0</v>
      </c>
      <c r="K320" s="136"/>
      <c r="L320" s="33"/>
      <c r="M320" s="137" t="s">
        <v>32</v>
      </c>
      <c r="N320" s="138" t="s">
        <v>49</v>
      </c>
      <c r="P320" s="139">
        <f>O320*H320</f>
        <v>0</v>
      </c>
      <c r="Q320" s="139">
        <v>2.9999999999999997E-4</v>
      </c>
      <c r="R320" s="139">
        <f>Q320*H320</f>
        <v>1.4999999999999999E-2</v>
      </c>
      <c r="S320" s="139">
        <v>0</v>
      </c>
      <c r="T320" s="140">
        <f>S320*H320</f>
        <v>0</v>
      </c>
      <c r="AR320" s="141" t="s">
        <v>233</v>
      </c>
      <c r="AT320" s="141" t="s">
        <v>133</v>
      </c>
      <c r="AU320" s="141" t="s">
        <v>87</v>
      </c>
      <c r="AY320" s="17" t="s">
        <v>131</v>
      </c>
      <c r="BE320" s="142">
        <f>IF(N320="základní",J320,0)</f>
        <v>0</v>
      </c>
      <c r="BF320" s="142">
        <f>IF(N320="snížená",J320,0)</f>
        <v>0</v>
      </c>
      <c r="BG320" s="142">
        <f>IF(N320="zákl. přenesená",J320,0)</f>
        <v>0</v>
      </c>
      <c r="BH320" s="142">
        <f>IF(N320="sníž. přenesená",J320,0)</f>
        <v>0</v>
      </c>
      <c r="BI320" s="142">
        <f>IF(N320="nulová",J320,0)</f>
        <v>0</v>
      </c>
      <c r="BJ320" s="17" t="s">
        <v>85</v>
      </c>
      <c r="BK320" s="142">
        <f>ROUND(I320*H320,2)</f>
        <v>0</v>
      </c>
      <c r="BL320" s="17" t="s">
        <v>233</v>
      </c>
      <c r="BM320" s="141" t="s">
        <v>531</v>
      </c>
    </row>
    <row r="321" spans="2:65" s="1" customFormat="1" ht="11.25" x14ac:dyDescent="0.2">
      <c r="B321" s="33"/>
      <c r="D321" s="143" t="s">
        <v>139</v>
      </c>
      <c r="F321" s="144" t="s">
        <v>532</v>
      </c>
      <c r="I321" s="145"/>
      <c r="L321" s="33"/>
      <c r="M321" s="146"/>
      <c r="T321" s="54"/>
      <c r="AT321" s="17" t="s">
        <v>139</v>
      </c>
      <c r="AU321" s="17" t="s">
        <v>87</v>
      </c>
    </row>
    <row r="322" spans="2:65" s="12" customFormat="1" ht="11.25" x14ac:dyDescent="0.2">
      <c r="B322" s="147"/>
      <c r="D322" s="148" t="s">
        <v>141</v>
      </c>
      <c r="E322" s="149" t="s">
        <v>32</v>
      </c>
      <c r="F322" s="150" t="s">
        <v>533</v>
      </c>
      <c r="H322" s="151">
        <v>50</v>
      </c>
      <c r="I322" s="152"/>
      <c r="L322" s="147"/>
      <c r="M322" s="153"/>
      <c r="T322" s="154"/>
      <c r="AT322" s="149" t="s">
        <v>141</v>
      </c>
      <c r="AU322" s="149" t="s">
        <v>87</v>
      </c>
      <c r="AV322" s="12" t="s">
        <v>87</v>
      </c>
      <c r="AW322" s="12" t="s">
        <v>39</v>
      </c>
      <c r="AX322" s="12" t="s">
        <v>85</v>
      </c>
      <c r="AY322" s="149" t="s">
        <v>131</v>
      </c>
    </row>
    <row r="323" spans="2:65" s="1" customFormat="1" ht="24.2" customHeight="1" x14ac:dyDescent="0.2">
      <c r="B323" s="33"/>
      <c r="C323" s="129" t="s">
        <v>534</v>
      </c>
      <c r="D323" s="129" t="s">
        <v>133</v>
      </c>
      <c r="E323" s="130" t="s">
        <v>535</v>
      </c>
      <c r="F323" s="131" t="s">
        <v>536</v>
      </c>
      <c r="G323" s="132" t="s">
        <v>242</v>
      </c>
      <c r="H323" s="133">
        <v>10</v>
      </c>
      <c r="I323" s="134"/>
      <c r="J323" s="135">
        <f>ROUND(I323*H323,2)</f>
        <v>0</v>
      </c>
      <c r="K323" s="136"/>
      <c r="L323" s="33"/>
      <c r="M323" s="137" t="s">
        <v>32</v>
      </c>
      <c r="N323" s="138" t="s">
        <v>49</v>
      </c>
      <c r="P323" s="139">
        <f>O323*H323</f>
        <v>0</v>
      </c>
      <c r="Q323" s="139">
        <v>1.5E-3</v>
      </c>
      <c r="R323" s="139">
        <f>Q323*H323</f>
        <v>1.4999999999999999E-2</v>
      </c>
      <c r="S323" s="139">
        <v>0</v>
      </c>
      <c r="T323" s="140">
        <f>S323*H323</f>
        <v>0</v>
      </c>
      <c r="AR323" s="141" t="s">
        <v>233</v>
      </c>
      <c r="AT323" s="141" t="s">
        <v>133</v>
      </c>
      <c r="AU323" s="141" t="s">
        <v>87</v>
      </c>
      <c r="AY323" s="17" t="s">
        <v>131</v>
      </c>
      <c r="BE323" s="142">
        <f>IF(N323="základní",J323,0)</f>
        <v>0</v>
      </c>
      <c r="BF323" s="142">
        <f>IF(N323="snížená",J323,0)</f>
        <v>0</v>
      </c>
      <c r="BG323" s="142">
        <f>IF(N323="zákl. přenesená",J323,0)</f>
        <v>0</v>
      </c>
      <c r="BH323" s="142">
        <f>IF(N323="sníž. přenesená",J323,0)</f>
        <v>0</v>
      </c>
      <c r="BI323" s="142">
        <f>IF(N323="nulová",J323,0)</f>
        <v>0</v>
      </c>
      <c r="BJ323" s="17" t="s">
        <v>85</v>
      </c>
      <c r="BK323" s="142">
        <f>ROUND(I323*H323,2)</f>
        <v>0</v>
      </c>
      <c r="BL323" s="17" t="s">
        <v>233</v>
      </c>
      <c r="BM323" s="141" t="s">
        <v>537</v>
      </c>
    </row>
    <row r="324" spans="2:65" s="1" customFormat="1" ht="11.25" x14ac:dyDescent="0.2">
      <c r="B324" s="33"/>
      <c r="D324" s="143" t="s">
        <v>139</v>
      </c>
      <c r="F324" s="144" t="s">
        <v>538</v>
      </c>
      <c r="I324" s="145"/>
      <c r="L324" s="33"/>
      <c r="M324" s="146"/>
      <c r="T324" s="54"/>
      <c r="AT324" s="17" t="s">
        <v>139</v>
      </c>
      <c r="AU324" s="17" t="s">
        <v>87</v>
      </c>
    </row>
    <row r="325" spans="2:65" s="12" customFormat="1" ht="11.25" x14ac:dyDescent="0.2">
      <c r="B325" s="147"/>
      <c r="D325" s="148" t="s">
        <v>141</v>
      </c>
      <c r="E325" s="149" t="s">
        <v>32</v>
      </c>
      <c r="F325" s="150" t="s">
        <v>539</v>
      </c>
      <c r="H325" s="151">
        <v>10</v>
      </c>
      <c r="I325" s="152"/>
      <c r="L325" s="147"/>
      <c r="M325" s="153"/>
      <c r="T325" s="154"/>
      <c r="AT325" s="149" t="s">
        <v>141</v>
      </c>
      <c r="AU325" s="149" t="s">
        <v>87</v>
      </c>
      <c r="AV325" s="12" t="s">
        <v>87</v>
      </c>
      <c r="AW325" s="12" t="s">
        <v>39</v>
      </c>
      <c r="AX325" s="12" t="s">
        <v>85</v>
      </c>
      <c r="AY325" s="149" t="s">
        <v>131</v>
      </c>
    </row>
    <row r="326" spans="2:65" s="1" customFormat="1" ht="33" customHeight="1" x14ac:dyDescent="0.2">
      <c r="B326" s="33"/>
      <c r="C326" s="129" t="s">
        <v>540</v>
      </c>
      <c r="D326" s="129" t="s">
        <v>133</v>
      </c>
      <c r="E326" s="130" t="s">
        <v>541</v>
      </c>
      <c r="F326" s="131" t="s">
        <v>542</v>
      </c>
      <c r="G326" s="132" t="s">
        <v>242</v>
      </c>
      <c r="H326" s="133">
        <v>50</v>
      </c>
      <c r="I326" s="134"/>
      <c r="J326" s="135">
        <f>ROUND(I326*H326,2)</f>
        <v>0</v>
      </c>
      <c r="K326" s="136"/>
      <c r="L326" s="33"/>
      <c r="M326" s="137" t="s">
        <v>32</v>
      </c>
      <c r="N326" s="138" t="s">
        <v>49</v>
      </c>
      <c r="P326" s="139">
        <f>O326*H326</f>
        <v>0</v>
      </c>
      <c r="Q326" s="139">
        <v>4.4999999999999997E-3</v>
      </c>
      <c r="R326" s="139">
        <f>Q326*H326</f>
        <v>0.22499999999999998</v>
      </c>
      <c r="S326" s="139">
        <v>0</v>
      </c>
      <c r="T326" s="140">
        <f>S326*H326</f>
        <v>0</v>
      </c>
      <c r="AR326" s="141" t="s">
        <v>233</v>
      </c>
      <c r="AT326" s="141" t="s">
        <v>133</v>
      </c>
      <c r="AU326" s="141" t="s">
        <v>87</v>
      </c>
      <c r="AY326" s="17" t="s">
        <v>131</v>
      </c>
      <c r="BE326" s="142">
        <f>IF(N326="základní",J326,0)</f>
        <v>0</v>
      </c>
      <c r="BF326" s="142">
        <f>IF(N326="snížená",J326,0)</f>
        <v>0</v>
      </c>
      <c r="BG326" s="142">
        <f>IF(N326="zákl. přenesená",J326,0)</f>
        <v>0</v>
      </c>
      <c r="BH326" s="142">
        <f>IF(N326="sníž. přenesená",J326,0)</f>
        <v>0</v>
      </c>
      <c r="BI326" s="142">
        <f>IF(N326="nulová",J326,0)</f>
        <v>0</v>
      </c>
      <c r="BJ326" s="17" t="s">
        <v>85</v>
      </c>
      <c r="BK326" s="142">
        <f>ROUND(I326*H326,2)</f>
        <v>0</v>
      </c>
      <c r="BL326" s="17" t="s">
        <v>233</v>
      </c>
      <c r="BM326" s="141" t="s">
        <v>543</v>
      </c>
    </row>
    <row r="327" spans="2:65" s="1" customFormat="1" ht="11.25" x14ac:dyDescent="0.2">
      <c r="B327" s="33"/>
      <c r="D327" s="143" t="s">
        <v>139</v>
      </c>
      <c r="F327" s="144" t="s">
        <v>544</v>
      </c>
      <c r="I327" s="145"/>
      <c r="L327" s="33"/>
      <c r="M327" s="146"/>
      <c r="T327" s="54"/>
      <c r="AT327" s="17" t="s">
        <v>139</v>
      </c>
      <c r="AU327" s="17" t="s">
        <v>87</v>
      </c>
    </row>
    <row r="328" spans="2:65" s="12" customFormat="1" ht="11.25" x14ac:dyDescent="0.2">
      <c r="B328" s="147"/>
      <c r="D328" s="148" t="s">
        <v>141</v>
      </c>
      <c r="E328" s="149" t="s">
        <v>32</v>
      </c>
      <c r="F328" s="150" t="s">
        <v>533</v>
      </c>
      <c r="H328" s="151">
        <v>50</v>
      </c>
      <c r="I328" s="152"/>
      <c r="L328" s="147"/>
      <c r="M328" s="153"/>
      <c r="T328" s="154"/>
      <c r="AT328" s="149" t="s">
        <v>141</v>
      </c>
      <c r="AU328" s="149" t="s">
        <v>87</v>
      </c>
      <c r="AV328" s="12" t="s">
        <v>87</v>
      </c>
      <c r="AW328" s="12" t="s">
        <v>39</v>
      </c>
      <c r="AX328" s="12" t="s">
        <v>85</v>
      </c>
      <c r="AY328" s="149" t="s">
        <v>131</v>
      </c>
    </row>
    <row r="329" spans="2:65" s="1" customFormat="1" ht="37.9" customHeight="1" x14ac:dyDescent="0.2">
      <c r="B329" s="33"/>
      <c r="C329" s="129" t="s">
        <v>545</v>
      </c>
      <c r="D329" s="129" t="s">
        <v>133</v>
      </c>
      <c r="E329" s="130" t="s">
        <v>546</v>
      </c>
      <c r="F329" s="131" t="s">
        <v>547</v>
      </c>
      <c r="G329" s="132" t="s">
        <v>242</v>
      </c>
      <c r="H329" s="133">
        <v>50</v>
      </c>
      <c r="I329" s="134"/>
      <c r="J329" s="135">
        <f>ROUND(I329*H329,2)</f>
        <v>0</v>
      </c>
      <c r="K329" s="136"/>
      <c r="L329" s="33"/>
      <c r="M329" s="137" t="s">
        <v>32</v>
      </c>
      <c r="N329" s="138" t="s">
        <v>49</v>
      </c>
      <c r="P329" s="139">
        <f>O329*H329</f>
        <v>0</v>
      </c>
      <c r="Q329" s="139">
        <v>6.0000000000000001E-3</v>
      </c>
      <c r="R329" s="139">
        <f>Q329*H329</f>
        <v>0.3</v>
      </c>
      <c r="S329" s="139">
        <v>0</v>
      </c>
      <c r="T329" s="140">
        <f>S329*H329</f>
        <v>0</v>
      </c>
      <c r="AR329" s="141" t="s">
        <v>233</v>
      </c>
      <c r="AT329" s="141" t="s">
        <v>133</v>
      </c>
      <c r="AU329" s="141" t="s">
        <v>87</v>
      </c>
      <c r="AY329" s="17" t="s">
        <v>131</v>
      </c>
      <c r="BE329" s="142">
        <f>IF(N329="základní",J329,0)</f>
        <v>0</v>
      </c>
      <c r="BF329" s="142">
        <f>IF(N329="snížená",J329,0)</f>
        <v>0</v>
      </c>
      <c r="BG329" s="142">
        <f>IF(N329="zákl. přenesená",J329,0)</f>
        <v>0</v>
      </c>
      <c r="BH329" s="142">
        <f>IF(N329="sníž. přenesená",J329,0)</f>
        <v>0</v>
      </c>
      <c r="BI329" s="142">
        <f>IF(N329="nulová",J329,0)</f>
        <v>0</v>
      </c>
      <c r="BJ329" s="17" t="s">
        <v>85</v>
      </c>
      <c r="BK329" s="142">
        <f>ROUND(I329*H329,2)</f>
        <v>0</v>
      </c>
      <c r="BL329" s="17" t="s">
        <v>233</v>
      </c>
      <c r="BM329" s="141" t="s">
        <v>548</v>
      </c>
    </row>
    <row r="330" spans="2:65" s="1" customFormat="1" ht="11.25" x14ac:dyDescent="0.2">
      <c r="B330" s="33"/>
      <c r="D330" s="143" t="s">
        <v>139</v>
      </c>
      <c r="F330" s="144" t="s">
        <v>549</v>
      </c>
      <c r="I330" s="145"/>
      <c r="L330" s="33"/>
      <c r="M330" s="146"/>
      <c r="T330" s="54"/>
      <c r="AT330" s="17" t="s">
        <v>139</v>
      </c>
      <c r="AU330" s="17" t="s">
        <v>87</v>
      </c>
    </row>
    <row r="331" spans="2:65" s="12" customFormat="1" ht="11.25" x14ac:dyDescent="0.2">
      <c r="B331" s="147"/>
      <c r="D331" s="148" t="s">
        <v>141</v>
      </c>
      <c r="E331" s="149" t="s">
        <v>32</v>
      </c>
      <c r="F331" s="150" t="s">
        <v>533</v>
      </c>
      <c r="H331" s="151">
        <v>50</v>
      </c>
      <c r="I331" s="152"/>
      <c r="L331" s="147"/>
      <c r="M331" s="153"/>
      <c r="T331" s="154"/>
      <c r="AT331" s="149" t="s">
        <v>141</v>
      </c>
      <c r="AU331" s="149" t="s">
        <v>87</v>
      </c>
      <c r="AV331" s="12" t="s">
        <v>87</v>
      </c>
      <c r="AW331" s="12" t="s">
        <v>39</v>
      </c>
      <c r="AX331" s="12" t="s">
        <v>85</v>
      </c>
      <c r="AY331" s="149" t="s">
        <v>131</v>
      </c>
    </row>
    <row r="332" spans="2:65" s="1" customFormat="1" ht="24.2" customHeight="1" x14ac:dyDescent="0.2">
      <c r="B332" s="33"/>
      <c r="C332" s="156" t="s">
        <v>550</v>
      </c>
      <c r="D332" s="156" t="s">
        <v>193</v>
      </c>
      <c r="E332" s="157" t="s">
        <v>551</v>
      </c>
      <c r="F332" s="158" t="s">
        <v>552</v>
      </c>
      <c r="G332" s="159" t="s">
        <v>242</v>
      </c>
      <c r="H332" s="160">
        <v>55</v>
      </c>
      <c r="I332" s="161"/>
      <c r="J332" s="162">
        <f>ROUND(I332*H332,2)</f>
        <v>0</v>
      </c>
      <c r="K332" s="163"/>
      <c r="L332" s="164"/>
      <c r="M332" s="165" t="s">
        <v>32</v>
      </c>
      <c r="N332" s="166" t="s">
        <v>49</v>
      </c>
      <c r="P332" s="139">
        <f>O332*H332</f>
        <v>0</v>
      </c>
      <c r="Q332" s="139">
        <v>1.806E-2</v>
      </c>
      <c r="R332" s="139">
        <f>Q332*H332</f>
        <v>0.99329999999999996</v>
      </c>
      <c r="S332" s="139">
        <v>0</v>
      </c>
      <c r="T332" s="140">
        <f>S332*H332</f>
        <v>0</v>
      </c>
      <c r="AR332" s="141" t="s">
        <v>331</v>
      </c>
      <c r="AT332" s="141" t="s">
        <v>193</v>
      </c>
      <c r="AU332" s="141" t="s">
        <v>87</v>
      </c>
      <c r="AY332" s="17" t="s">
        <v>131</v>
      </c>
      <c r="BE332" s="142">
        <f>IF(N332="základní",J332,0)</f>
        <v>0</v>
      </c>
      <c r="BF332" s="142">
        <f>IF(N332="snížená",J332,0)</f>
        <v>0</v>
      </c>
      <c r="BG332" s="142">
        <f>IF(N332="zákl. přenesená",J332,0)</f>
        <v>0</v>
      </c>
      <c r="BH332" s="142">
        <f>IF(N332="sníž. přenesená",J332,0)</f>
        <v>0</v>
      </c>
      <c r="BI332" s="142">
        <f>IF(N332="nulová",J332,0)</f>
        <v>0</v>
      </c>
      <c r="BJ332" s="17" t="s">
        <v>85</v>
      </c>
      <c r="BK332" s="142">
        <f>ROUND(I332*H332,2)</f>
        <v>0</v>
      </c>
      <c r="BL332" s="17" t="s">
        <v>233</v>
      </c>
      <c r="BM332" s="141" t="s">
        <v>553</v>
      </c>
    </row>
    <row r="333" spans="2:65" s="1" customFormat="1" ht="19.5" x14ac:dyDescent="0.2">
      <c r="B333" s="33"/>
      <c r="D333" s="148" t="s">
        <v>153</v>
      </c>
      <c r="F333" s="155" t="s">
        <v>519</v>
      </c>
      <c r="I333" s="145"/>
      <c r="L333" s="33"/>
      <c r="M333" s="146"/>
      <c r="T333" s="54"/>
      <c r="AT333" s="17" t="s">
        <v>153</v>
      </c>
      <c r="AU333" s="17" t="s">
        <v>87</v>
      </c>
    </row>
    <row r="334" spans="2:65" s="12" customFormat="1" ht="11.25" x14ac:dyDescent="0.2">
      <c r="B334" s="147"/>
      <c r="D334" s="148" t="s">
        <v>141</v>
      </c>
      <c r="E334" s="149" t="s">
        <v>32</v>
      </c>
      <c r="F334" s="150" t="s">
        <v>533</v>
      </c>
      <c r="H334" s="151">
        <v>50</v>
      </c>
      <c r="I334" s="152"/>
      <c r="L334" s="147"/>
      <c r="M334" s="153"/>
      <c r="T334" s="154"/>
      <c r="AT334" s="149" t="s">
        <v>141</v>
      </c>
      <c r="AU334" s="149" t="s">
        <v>87</v>
      </c>
      <c r="AV334" s="12" t="s">
        <v>87</v>
      </c>
      <c r="AW334" s="12" t="s">
        <v>39</v>
      </c>
      <c r="AX334" s="12" t="s">
        <v>85</v>
      </c>
      <c r="AY334" s="149" t="s">
        <v>131</v>
      </c>
    </row>
    <row r="335" spans="2:65" s="12" customFormat="1" ht="11.25" x14ac:dyDescent="0.2">
      <c r="B335" s="147"/>
      <c r="D335" s="148" t="s">
        <v>141</v>
      </c>
      <c r="F335" s="150" t="s">
        <v>554</v>
      </c>
      <c r="H335" s="151">
        <v>55</v>
      </c>
      <c r="I335" s="152"/>
      <c r="L335" s="147"/>
      <c r="M335" s="153"/>
      <c r="T335" s="154"/>
      <c r="AT335" s="149" t="s">
        <v>141</v>
      </c>
      <c r="AU335" s="149" t="s">
        <v>87</v>
      </c>
      <c r="AV335" s="12" t="s">
        <v>87</v>
      </c>
      <c r="AW335" s="12" t="s">
        <v>4</v>
      </c>
      <c r="AX335" s="12" t="s">
        <v>85</v>
      </c>
      <c r="AY335" s="149" t="s">
        <v>131</v>
      </c>
    </row>
    <row r="336" spans="2:65" s="1" customFormat="1" ht="37.9" customHeight="1" x14ac:dyDescent="0.2">
      <c r="B336" s="33"/>
      <c r="C336" s="129" t="s">
        <v>555</v>
      </c>
      <c r="D336" s="129" t="s">
        <v>133</v>
      </c>
      <c r="E336" s="130" t="s">
        <v>556</v>
      </c>
      <c r="F336" s="131" t="s">
        <v>557</v>
      </c>
      <c r="G336" s="132" t="s">
        <v>242</v>
      </c>
      <c r="H336" s="133">
        <v>50</v>
      </c>
      <c r="I336" s="134"/>
      <c r="J336" s="135">
        <f>ROUND(I336*H336,2)</f>
        <v>0</v>
      </c>
      <c r="K336" s="136"/>
      <c r="L336" s="33"/>
      <c r="M336" s="137" t="s">
        <v>32</v>
      </c>
      <c r="N336" s="138" t="s">
        <v>49</v>
      </c>
      <c r="P336" s="139">
        <f>O336*H336</f>
        <v>0</v>
      </c>
      <c r="Q336" s="139">
        <v>0</v>
      </c>
      <c r="R336" s="139">
        <f>Q336*H336</f>
        <v>0</v>
      </c>
      <c r="S336" s="139">
        <v>0</v>
      </c>
      <c r="T336" s="140">
        <f>S336*H336</f>
        <v>0</v>
      </c>
      <c r="AR336" s="141" t="s">
        <v>233</v>
      </c>
      <c r="AT336" s="141" t="s">
        <v>133</v>
      </c>
      <c r="AU336" s="141" t="s">
        <v>87</v>
      </c>
      <c r="AY336" s="17" t="s">
        <v>131</v>
      </c>
      <c r="BE336" s="142">
        <f>IF(N336="základní",J336,0)</f>
        <v>0</v>
      </c>
      <c r="BF336" s="142">
        <f>IF(N336="snížená",J336,0)</f>
        <v>0</v>
      </c>
      <c r="BG336" s="142">
        <f>IF(N336="zákl. přenesená",J336,0)</f>
        <v>0</v>
      </c>
      <c r="BH336" s="142">
        <f>IF(N336="sníž. přenesená",J336,0)</f>
        <v>0</v>
      </c>
      <c r="BI336" s="142">
        <f>IF(N336="nulová",J336,0)</f>
        <v>0</v>
      </c>
      <c r="BJ336" s="17" t="s">
        <v>85</v>
      </c>
      <c r="BK336" s="142">
        <f>ROUND(I336*H336,2)</f>
        <v>0</v>
      </c>
      <c r="BL336" s="17" t="s">
        <v>233</v>
      </c>
      <c r="BM336" s="141" t="s">
        <v>558</v>
      </c>
    </row>
    <row r="337" spans="2:65" s="1" customFormat="1" ht="11.25" x14ac:dyDescent="0.2">
      <c r="B337" s="33"/>
      <c r="D337" s="143" t="s">
        <v>139</v>
      </c>
      <c r="F337" s="144" t="s">
        <v>559</v>
      </c>
      <c r="I337" s="145"/>
      <c r="L337" s="33"/>
      <c r="M337" s="146"/>
      <c r="T337" s="54"/>
      <c r="AT337" s="17" t="s">
        <v>139</v>
      </c>
      <c r="AU337" s="17" t="s">
        <v>87</v>
      </c>
    </row>
    <row r="338" spans="2:65" s="12" customFormat="1" ht="11.25" x14ac:dyDescent="0.2">
      <c r="B338" s="147"/>
      <c r="D338" s="148" t="s">
        <v>141</v>
      </c>
      <c r="E338" s="149" t="s">
        <v>32</v>
      </c>
      <c r="F338" s="150" t="s">
        <v>533</v>
      </c>
      <c r="H338" s="151">
        <v>50</v>
      </c>
      <c r="I338" s="152"/>
      <c r="L338" s="147"/>
      <c r="M338" s="153"/>
      <c r="T338" s="154"/>
      <c r="AT338" s="149" t="s">
        <v>141</v>
      </c>
      <c r="AU338" s="149" t="s">
        <v>87</v>
      </c>
      <c r="AV338" s="12" t="s">
        <v>87</v>
      </c>
      <c r="AW338" s="12" t="s">
        <v>39</v>
      </c>
      <c r="AX338" s="12" t="s">
        <v>85</v>
      </c>
      <c r="AY338" s="149" t="s">
        <v>131</v>
      </c>
    </row>
    <row r="339" spans="2:65" s="1" customFormat="1" ht="21.75" customHeight="1" x14ac:dyDescent="0.2">
      <c r="B339" s="33"/>
      <c r="C339" s="129" t="s">
        <v>560</v>
      </c>
      <c r="D339" s="129" t="s">
        <v>133</v>
      </c>
      <c r="E339" s="130" t="s">
        <v>561</v>
      </c>
      <c r="F339" s="131" t="s">
        <v>562</v>
      </c>
      <c r="G339" s="132" t="s">
        <v>242</v>
      </c>
      <c r="H339" s="133">
        <v>50</v>
      </c>
      <c r="I339" s="134"/>
      <c r="J339" s="135">
        <f>ROUND(I339*H339,2)</f>
        <v>0</v>
      </c>
      <c r="K339" s="136"/>
      <c r="L339" s="33"/>
      <c r="M339" s="137" t="s">
        <v>32</v>
      </c>
      <c r="N339" s="138" t="s">
        <v>49</v>
      </c>
      <c r="P339" s="139">
        <f>O339*H339</f>
        <v>0</v>
      </c>
      <c r="Q339" s="139">
        <v>0</v>
      </c>
      <c r="R339" s="139">
        <f>Q339*H339</f>
        <v>0</v>
      </c>
      <c r="S339" s="139">
        <v>2.7199999999999998E-2</v>
      </c>
      <c r="T339" s="140">
        <f>S339*H339</f>
        <v>1.3599999999999999</v>
      </c>
      <c r="AR339" s="141" t="s">
        <v>233</v>
      </c>
      <c r="AT339" s="141" t="s">
        <v>133</v>
      </c>
      <c r="AU339" s="141" t="s">
        <v>87</v>
      </c>
      <c r="AY339" s="17" t="s">
        <v>131</v>
      </c>
      <c r="BE339" s="142">
        <f>IF(N339="základní",J339,0)</f>
        <v>0</v>
      </c>
      <c r="BF339" s="142">
        <f>IF(N339="snížená",J339,0)</f>
        <v>0</v>
      </c>
      <c r="BG339" s="142">
        <f>IF(N339="zákl. přenesená",J339,0)</f>
        <v>0</v>
      </c>
      <c r="BH339" s="142">
        <f>IF(N339="sníž. přenesená",J339,0)</f>
        <v>0</v>
      </c>
      <c r="BI339" s="142">
        <f>IF(N339="nulová",J339,0)</f>
        <v>0</v>
      </c>
      <c r="BJ339" s="17" t="s">
        <v>85</v>
      </c>
      <c r="BK339" s="142">
        <f>ROUND(I339*H339,2)</f>
        <v>0</v>
      </c>
      <c r="BL339" s="17" t="s">
        <v>233</v>
      </c>
      <c r="BM339" s="141" t="s">
        <v>563</v>
      </c>
    </row>
    <row r="340" spans="2:65" s="1" customFormat="1" ht="11.25" x14ac:dyDescent="0.2">
      <c r="B340" s="33"/>
      <c r="D340" s="143" t="s">
        <v>139</v>
      </c>
      <c r="F340" s="144" t="s">
        <v>564</v>
      </c>
      <c r="I340" s="145"/>
      <c r="L340" s="33"/>
      <c r="M340" s="146"/>
      <c r="T340" s="54"/>
      <c r="AT340" s="17" t="s">
        <v>139</v>
      </c>
      <c r="AU340" s="17" t="s">
        <v>87</v>
      </c>
    </row>
    <row r="341" spans="2:65" s="12" customFormat="1" ht="11.25" x14ac:dyDescent="0.2">
      <c r="B341" s="147"/>
      <c r="D341" s="148" t="s">
        <v>141</v>
      </c>
      <c r="E341" s="149" t="s">
        <v>32</v>
      </c>
      <c r="F341" s="150" t="s">
        <v>533</v>
      </c>
      <c r="H341" s="151">
        <v>50</v>
      </c>
      <c r="I341" s="152"/>
      <c r="L341" s="147"/>
      <c r="M341" s="153"/>
      <c r="T341" s="154"/>
      <c r="AT341" s="149" t="s">
        <v>141</v>
      </c>
      <c r="AU341" s="149" t="s">
        <v>87</v>
      </c>
      <c r="AV341" s="12" t="s">
        <v>87</v>
      </c>
      <c r="AW341" s="12" t="s">
        <v>39</v>
      </c>
      <c r="AX341" s="12" t="s">
        <v>85</v>
      </c>
      <c r="AY341" s="149" t="s">
        <v>131</v>
      </c>
    </row>
    <row r="342" spans="2:65" s="1" customFormat="1" ht="33" customHeight="1" x14ac:dyDescent="0.2">
      <c r="B342" s="33"/>
      <c r="C342" s="129" t="s">
        <v>565</v>
      </c>
      <c r="D342" s="129" t="s">
        <v>133</v>
      </c>
      <c r="E342" s="130" t="s">
        <v>566</v>
      </c>
      <c r="F342" s="131" t="s">
        <v>567</v>
      </c>
      <c r="G342" s="132" t="s">
        <v>350</v>
      </c>
      <c r="H342" s="133">
        <v>90</v>
      </c>
      <c r="I342" s="134"/>
      <c r="J342" s="135">
        <f>ROUND(I342*H342,2)</f>
        <v>0</v>
      </c>
      <c r="K342" s="136"/>
      <c r="L342" s="33"/>
      <c r="M342" s="137" t="s">
        <v>32</v>
      </c>
      <c r="N342" s="138" t="s">
        <v>49</v>
      </c>
      <c r="P342" s="139">
        <f>O342*H342</f>
        <v>0</v>
      </c>
      <c r="Q342" s="139">
        <v>1.8000000000000001E-4</v>
      </c>
      <c r="R342" s="139">
        <f>Q342*H342</f>
        <v>1.6200000000000003E-2</v>
      </c>
      <c r="S342" s="139">
        <v>0</v>
      </c>
      <c r="T342" s="140">
        <f>S342*H342</f>
        <v>0</v>
      </c>
      <c r="AR342" s="141" t="s">
        <v>233</v>
      </c>
      <c r="AT342" s="141" t="s">
        <v>133</v>
      </c>
      <c r="AU342" s="141" t="s">
        <v>87</v>
      </c>
      <c r="AY342" s="17" t="s">
        <v>131</v>
      </c>
      <c r="BE342" s="142">
        <f>IF(N342="základní",J342,0)</f>
        <v>0</v>
      </c>
      <c r="BF342" s="142">
        <f>IF(N342="snížená",J342,0)</f>
        <v>0</v>
      </c>
      <c r="BG342" s="142">
        <f>IF(N342="zákl. přenesená",J342,0)</f>
        <v>0</v>
      </c>
      <c r="BH342" s="142">
        <f>IF(N342="sníž. přenesená",J342,0)</f>
        <v>0</v>
      </c>
      <c r="BI342" s="142">
        <f>IF(N342="nulová",J342,0)</f>
        <v>0</v>
      </c>
      <c r="BJ342" s="17" t="s">
        <v>85</v>
      </c>
      <c r="BK342" s="142">
        <f>ROUND(I342*H342,2)</f>
        <v>0</v>
      </c>
      <c r="BL342" s="17" t="s">
        <v>233</v>
      </c>
      <c r="BM342" s="141" t="s">
        <v>568</v>
      </c>
    </row>
    <row r="343" spans="2:65" s="1" customFormat="1" ht="11.25" x14ac:dyDescent="0.2">
      <c r="B343" s="33"/>
      <c r="D343" s="143" t="s">
        <v>139</v>
      </c>
      <c r="F343" s="144" t="s">
        <v>569</v>
      </c>
      <c r="I343" s="145"/>
      <c r="L343" s="33"/>
      <c r="M343" s="146"/>
      <c r="T343" s="54"/>
      <c r="AT343" s="17" t="s">
        <v>139</v>
      </c>
      <c r="AU343" s="17" t="s">
        <v>87</v>
      </c>
    </row>
    <row r="344" spans="2:65" s="12" customFormat="1" ht="11.25" x14ac:dyDescent="0.2">
      <c r="B344" s="147"/>
      <c r="D344" s="148" t="s">
        <v>141</v>
      </c>
      <c r="E344" s="149" t="s">
        <v>32</v>
      </c>
      <c r="F344" s="150" t="s">
        <v>570</v>
      </c>
      <c r="H344" s="151">
        <v>90</v>
      </c>
      <c r="I344" s="152"/>
      <c r="L344" s="147"/>
      <c r="M344" s="153"/>
      <c r="T344" s="154"/>
      <c r="AT344" s="149" t="s">
        <v>141</v>
      </c>
      <c r="AU344" s="149" t="s">
        <v>87</v>
      </c>
      <c r="AV344" s="12" t="s">
        <v>87</v>
      </c>
      <c r="AW344" s="12" t="s">
        <v>39</v>
      </c>
      <c r="AX344" s="12" t="s">
        <v>85</v>
      </c>
      <c r="AY344" s="149" t="s">
        <v>131</v>
      </c>
    </row>
    <row r="345" spans="2:65" s="1" customFormat="1" ht="16.5" customHeight="1" x14ac:dyDescent="0.2">
      <c r="B345" s="33"/>
      <c r="C345" s="156" t="s">
        <v>571</v>
      </c>
      <c r="D345" s="156" t="s">
        <v>193</v>
      </c>
      <c r="E345" s="157" t="s">
        <v>572</v>
      </c>
      <c r="F345" s="158" t="s">
        <v>573</v>
      </c>
      <c r="G345" s="159" t="s">
        <v>350</v>
      </c>
      <c r="H345" s="160">
        <v>94.5</v>
      </c>
      <c r="I345" s="161"/>
      <c r="J345" s="162">
        <f>ROUND(I345*H345,2)</f>
        <v>0</v>
      </c>
      <c r="K345" s="163"/>
      <c r="L345" s="164"/>
      <c r="M345" s="165" t="s">
        <v>32</v>
      </c>
      <c r="N345" s="166" t="s">
        <v>49</v>
      </c>
      <c r="P345" s="139">
        <f>O345*H345</f>
        <v>0</v>
      </c>
      <c r="Q345" s="139">
        <v>1.2E-4</v>
      </c>
      <c r="R345" s="139">
        <f>Q345*H345</f>
        <v>1.1340000000000001E-2</v>
      </c>
      <c r="S345" s="139">
        <v>0</v>
      </c>
      <c r="T345" s="140">
        <f>S345*H345</f>
        <v>0</v>
      </c>
      <c r="AR345" s="141" t="s">
        <v>331</v>
      </c>
      <c r="AT345" s="141" t="s">
        <v>193</v>
      </c>
      <c r="AU345" s="141" t="s">
        <v>87</v>
      </c>
      <c r="AY345" s="17" t="s">
        <v>131</v>
      </c>
      <c r="BE345" s="142">
        <f>IF(N345="základní",J345,0)</f>
        <v>0</v>
      </c>
      <c r="BF345" s="142">
        <f>IF(N345="snížená",J345,0)</f>
        <v>0</v>
      </c>
      <c r="BG345" s="142">
        <f>IF(N345="zákl. přenesená",J345,0)</f>
        <v>0</v>
      </c>
      <c r="BH345" s="142">
        <f>IF(N345="sníž. přenesená",J345,0)</f>
        <v>0</v>
      </c>
      <c r="BI345" s="142">
        <f>IF(N345="nulová",J345,0)</f>
        <v>0</v>
      </c>
      <c r="BJ345" s="17" t="s">
        <v>85</v>
      </c>
      <c r="BK345" s="142">
        <f>ROUND(I345*H345,2)</f>
        <v>0</v>
      </c>
      <c r="BL345" s="17" t="s">
        <v>233</v>
      </c>
      <c r="BM345" s="141" t="s">
        <v>574</v>
      </c>
    </row>
    <row r="346" spans="2:65" s="1" customFormat="1" ht="19.5" x14ac:dyDescent="0.2">
      <c r="B346" s="33"/>
      <c r="D346" s="148" t="s">
        <v>153</v>
      </c>
      <c r="F346" s="155" t="s">
        <v>575</v>
      </c>
      <c r="I346" s="145"/>
      <c r="L346" s="33"/>
      <c r="M346" s="146"/>
      <c r="T346" s="54"/>
      <c r="AT346" s="17" t="s">
        <v>153</v>
      </c>
      <c r="AU346" s="17" t="s">
        <v>87</v>
      </c>
    </row>
    <row r="347" spans="2:65" s="12" customFormat="1" ht="11.25" x14ac:dyDescent="0.2">
      <c r="B347" s="147"/>
      <c r="D347" s="148" t="s">
        <v>141</v>
      </c>
      <c r="E347" s="149" t="s">
        <v>32</v>
      </c>
      <c r="F347" s="150" t="s">
        <v>570</v>
      </c>
      <c r="H347" s="151">
        <v>90</v>
      </c>
      <c r="I347" s="152"/>
      <c r="L347" s="147"/>
      <c r="M347" s="153"/>
      <c r="T347" s="154"/>
      <c r="AT347" s="149" t="s">
        <v>141</v>
      </c>
      <c r="AU347" s="149" t="s">
        <v>87</v>
      </c>
      <c r="AV347" s="12" t="s">
        <v>87</v>
      </c>
      <c r="AW347" s="12" t="s">
        <v>39</v>
      </c>
      <c r="AX347" s="12" t="s">
        <v>85</v>
      </c>
      <c r="AY347" s="149" t="s">
        <v>131</v>
      </c>
    </row>
    <row r="348" spans="2:65" s="12" customFormat="1" ht="11.25" x14ac:dyDescent="0.2">
      <c r="B348" s="147"/>
      <c r="D348" s="148" t="s">
        <v>141</v>
      </c>
      <c r="F348" s="150" t="s">
        <v>576</v>
      </c>
      <c r="H348" s="151">
        <v>94.5</v>
      </c>
      <c r="I348" s="152"/>
      <c r="L348" s="147"/>
      <c r="M348" s="153"/>
      <c r="T348" s="154"/>
      <c r="AT348" s="149" t="s">
        <v>141</v>
      </c>
      <c r="AU348" s="149" t="s">
        <v>87</v>
      </c>
      <c r="AV348" s="12" t="s">
        <v>87</v>
      </c>
      <c r="AW348" s="12" t="s">
        <v>4</v>
      </c>
      <c r="AX348" s="12" t="s">
        <v>85</v>
      </c>
      <c r="AY348" s="149" t="s">
        <v>131</v>
      </c>
    </row>
    <row r="349" spans="2:65" s="1" customFormat="1" ht="55.5" customHeight="1" x14ac:dyDescent="0.2">
      <c r="B349" s="33"/>
      <c r="C349" s="129" t="s">
        <v>577</v>
      </c>
      <c r="D349" s="129" t="s">
        <v>133</v>
      </c>
      <c r="E349" s="130" t="s">
        <v>578</v>
      </c>
      <c r="F349" s="131" t="s">
        <v>579</v>
      </c>
      <c r="G349" s="132" t="s">
        <v>175</v>
      </c>
      <c r="H349" s="133">
        <v>1.5760000000000001</v>
      </c>
      <c r="I349" s="134"/>
      <c r="J349" s="135">
        <f>ROUND(I349*H349,2)</f>
        <v>0</v>
      </c>
      <c r="K349" s="136"/>
      <c r="L349" s="33"/>
      <c r="M349" s="137" t="s">
        <v>32</v>
      </c>
      <c r="N349" s="138" t="s">
        <v>49</v>
      </c>
      <c r="P349" s="139">
        <f>O349*H349</f>
        <v>0</v>
      </c>
      <c r="Q349" s="139">
        <v>0</v>
      </c>
      <c r="R349" s="139">
        <f>Q349*H349</f>
        <v>0</v>
      </c>
      <c r="S349" s="139">
        <v>0</v>
      </c>
      <c r="T349" s="140">
        <f>S349*H349</f>
        <v>0</v>
      </c>
      <c r="AR349" s="141" t="s">
        <v>233</v>
      </c>
      <c r="AT349" s="141" t="s">
        <v>133</v>
      </c>
      <c r="AU349" s="141" t="s">
        <v>87</v>
      </c>
      <c r="AY349" s="17" t="s">
        <v>131</v>
      </c>
      <c r="BE349" s="142">
        <f>IF(N349="základní",J349,0)</f>
        <v>0</v>
      </c>
      <c r="BF349" s="142">
        <f>IF(N349="snížená",J349,0)</f>
        <v>0</v>
      </c>
      <c r="BG349" s="142">
        <f>IF(N349="zákl. přenesená",J349,0)</f>
        <v>0</v>
      </c>
      <c r="BH349" s="142">
        <f>IF(N349="sníž. přenesená",J349,0)</f>
        <v>0</v>
      </c>
      <c r="BI349" s="142">
        <f>IF(N349="nulová",J349,0)</f>
        <v>0</v>
      </c>
      <c r="BJ349" s="17" t="s">
        <v>85</v>
      </c>
      <c r="BK349" s="142">
        <f>ROUND(I349*H349,2)</f>
        <v>0</v>
      </c>
      <c r="BL349" s="17" t="s">
        <v>233</v>
      </c>
      <c r="BM349" s="141" t="s">
        <v>580</v>
      </c>
    </row>
    <row r="350" spans="2:65" s="1" customFormat="1" ht="11.25" x14ac:dyDescent="0.2">
      <c r="B350" s="33"/>
      <c r="D350" s="143" t="s">
        <v>139</v>
      </c>
      <c r="F350" s="144" t="s">
        <v>581</v>
      </c>
      <c r="I350" s="145"/>
      <c r="L350" s="33"/>
      <c r="M350" s="146"/>
      <c r="T350" s="54"/>
      <c r="AT350" s="17" t="s">
        <v>139</v>
      </c>
      <c r="AU350" s="17" t="s">
        <v>87</v>
      </c>
    </row>
    <row r="351" spans="2:65" s="11" customFormat="1" ht="22.9" customHeight="1" x14ac:dyDescent="0.2">
      <c r="B351" s="117"/>
      <c r="D351" s="118" t="s">
        <v>77</v>
      </c>
      <c r="E351" s="127" t="s">
        <v>582</v>
      </c>
      <c r="F351" s="127" t="s">
        <v>583</v>
      </c>
      <c r="I351" s="120"/>
      <c r="J351" s="128">
        <f>BK351</f>
        <v>0</v>
      </c>
      <c r="L351" s="117"/>
      <c r="M351" s="122"/>
      <c r="P351" s="123">
        <f>SUM(P352:P357)</f>
        <v>0</v>
      </c>
      <c r="R351" s="123">
        <f>SUM(R352:R357)</f>
        <v>0.52500000000000002</v>
      </c>
      <c r="T351" s="124">
        <f>SUM(T352:T357)</f>
        <v>0</v>
      </c>
      <c r="AR351" s="118" t="s">
        <v>87</v>
      </c>
      <c r="AT351" s="125" t="s">
        <v>77</v>
      </c>
      <c r="AU351" s="125" t="s">
        <v>85</v>
      </c>
      <c r="AY351" s="118" t="s">
        <v>131</v>
      </c>
      <c r="BK351" s="126">
        <f>SUM(BK352:BK357)</f>
        <v>0</v>
      </c>
    </row>
    <row r="352" spans="2:65" s="1" customFormat="1" ht="33" customHeight="1" x14ac:dyDescent="0.2">
      <c r="B352" s="33"/>
      <c r="C352" s="129" t="s">
        <v>584</v>
      </c>
      <c r="D352" s="129" t="s">
        <v>133</v>
      </c>
      <c r="E352" s="130" t="s">
        <v>585</v>
      </c>
      <c r="F352" s="131" t="s">
        <v>586</v>
      </c>
      <c r="G352" s="132" t="s">
        <v>242</v>
      </c>
      <c r="H352" s="133">
        <v>1050</v>
      </c>
      <c r="I352" s="134"/>
      <c r="J352" s="135">
        <f>ROUND(I352*H352,2)</f>
        <v>0</v>
      </c>
      <c r="K352" s="136"/>
      <c r="L352" s="33"/>
      <c r="M352" s="137" t="s">
        <v>32</v>
      </c>
      <c r="N352" s="138" t="s">
        <v>49</v>
      </c>
      <c r="P352" s="139">
        <f>O352*H352</f>
        <v>0</v>
      </c>
      <c r="Q352" s="139">
        <v>2.1000000000000001E-4</v>
      </c>
      <c r="R352" s="139">
        <f>Q352*H352</f>
        <v>0.2205</v>
      </c>
      <c r="S352" s="139">
        <v>0</v>
      </c>
      <c r="T352" s="140">
        <f>S352*H352</f>
        <v>0</v>
      </c>
      <c r="AR352" s="141" t="s">
        <v>233</v>
      </c>
      <c r="AT352" s="141" t="s">
        <v>133</v>
      </c>
      <c r="AU352" s="141" t="s">
        <v>87</v>
      </c>
      <c r="AY352" s="17" t="s">
        <v>131</v>
      </c>
      <c r="BE352" s="142">
        <f>IF(N352="základní",J352,0)</f>
        <v>0</v>
      </c>
      <c r="BF352" s="142">
        <f>IF(N352="snížená",J352,0)</f>
        <v>0</v>
      </c>
      <c r="BG352" s="142">
        <f>IF(N352="zákl. přenesená",J352,0)</f>
        <v>0</v>
      </c>
      <c r="BH352" s="142">
        <f>IF(N352="sníž. přenesená",J352,0)</f>
        <v>0</v>
      </c>
      <c r="BI352" s="142">
        <f>IF(N352="nulová",J352,0)</f>
        <v>0</v>
      </c>
      <c r="BJ352" s="17" t="s">
        <v>85</v>
      </c>
      <c r="BK352" s="142">
        <f>ROUND(I352*H352,2)</f>
        <v>0</v>
      </c>
      <c r="BL352" s="17" t="s">
        <v>233</v>
      </c>
      <c r="BM352" s="141" t="s">
        <v>587</v>
      </c>
    </row>
    <row r="353" spans="2:65" s="1" customFormat="1" ht="11.25" x14ac:dyDescent="0.2">
      <c r="B353" s="33"/>
      <c r="D353" s="143" t="s">
        <v>139</v>
      </c>
      <c r="F353" s="144" t="s">
        <v>588</v>
      </c>
      <c r="I353" s="145"/>
      <c r="L353" s="33"/>
      <c r="M353" s="146"/>
      <c r="T353" s="54"/>
      <c r="AT353" s="17" t="s">
        <v>139</v>
      </c>
      <c r="AU353" s="17" t="s">
        <v>87</v>
      </c>
    </row>
    <row r="354" spans="2:65" s="12" customFormat="1" ht="11.25" x14ac:dyDescent="0.2">
      <c r="B354" s="147"/>
      <c r="D354" s="148" t="s">
        <v>141</v>
      </c>
      <c r="E354" s="149" t="s">
        <v>32</v>
      </c>
      <c r="F354" s="150" t="s">
        <v>589</v>
      </c>
      <c r="H354" s="151">
        <v>1050</v>
      </c>
      <c r="I354" s="152"/>
      <c r="L354" s="147"/>
      <c r="M354" s="153"/>
      <c r="T354" s="154"/>
      <c r="AT354" s="149" t="s">
        <v>141</v>
      </c>
      <c r="AU354" s="149" t="s">
        <v>87</v>
      </c>
      <c r="AV354" s="12" t="s">
        <v>87</v>
      </c>
      <c r="AW354" s="12" t="s">
        <v>39</v>
      </c>
      <c r="AX354" s="12" t="s">
        <v>85</v>
      </c>
      <c r="AY354" s="149" t="s">
        <v>131</v>
      </c>
    </row>
    <row r="355" spans="2:65" s="1" customFormat="1" ht="37.9" customHeight="1" x14ac:dyDescent="0.2">
      <c r="B355" s="33"/>
      <c r="C355" s="129" t="s">
        <v>590</v>
      </c>
      <c r="D355" s="129" t="s">
        <v>133</v>
      </c>
      <c r="E355" s="130" t="s">
        <v>591</v>
      </c>
      <c r="F355" s="131" t="s">
        <v>592</v>
      </c>
      <c r="G355" s="132" t="s">
        <v>242</v>
      </c>
      <c r="H355" s="133">
        <v>1050</v>
      </c>
      <c r="I355" s="134"/>
      <c r="J355" s="135">
        <f>ROUND(I355*H355,2)</f>
        <v>0</v>
      </c>
      <c r="K355" s="136"/>
      <c r="L355" s="33"/>
      <c r="M355" s="137" t="s">
        <v>32</v>
      </c>
      <c r="N355" s="138" t="s">
        <v>49</v>
      </c>
      <c r="P355" s="139">
        <f>O355*H355</f>
        <v>0</v>
      </c>
      <c r="Q355" s="139">
        <v>2.9E-4</v>
      </c>
      <c r="R355" s="139">
        <f>Q355*H355</f>
        <v>0.30449999999999999</v>
      </c>
      <c r="S355" s="139">
        <v>0</v>
      </c>
      <c r="T355" s="140">
        <f>S355*H355</f>
        <v>0</v>
      </c>
      <c r="AR355" s="141" t="s">
        <v>233</v>
      </c>
      <c r="AT355" s="141" t="s">
        <v>133</v>
      </c>
      <c r="AU355" s="141" t="s">
        <v>87</v>
      </c>
      <c r="AY355" s="17" t="s">
        <v>131</v>
      </c>
      <c r="BE355" s="142">
        <f>IF(N355="základní",J355,0)</f>
        <v>0</v>
      </c>
      <c r="BF355" s="142">
        <f>IF(N355="snížená",J355,0)</f>
        <v>0</v>
      </c>
      <c r="BG355" s="142">
        <f>IF(N355="zákl. přenesená",J355,0)</f>
        <v>0</v>
      </c>
      <c r="BH355" s="142">
        <f>IF(N355="sníž. přenesená",J355,0)</f>
        <v>0</v>
      </c>
      <c r="BI355" s="142">
        <f>IF(N355="nulová",J355,0)</f>
        <v>0</v>
      </c>
      <c r="BJ355" s="17" t="s">
        <v>85</v>
      </c>
      <c r="BK355" s="142">
        <f>ROUND(I355*H355,2)</f>
        <v>0</v>
      </c>
      <c r="BL355" s="17" t="s">
        <v>233</v>
      </c>
      <c r="BM355" s="141" t="s">
        <v>593</v>
      </c>
    </row>
    <row r="356" spans="2:65" s="1" customFormat="1" ht="11.25" x14ac:dyDescent="0.2">
      <c r="B356" s="33"/>
      <c r="D356" s="143" t="s">
        <v>139</v>
      </c>
      <c r="F356" s="144" t="s">
        <v>594</v>
      </c>
      <c r="I356" s="145"/>
      <c r="L356" s="33"/>
      <c r="M356" s="146"/>
      <c r="T356" s="54"/>
      <c r="AT356" s="17" t="s">
        <v>139</v>
      </c>
      <c r="AU356" s="17" t="s">
        <v>87</v>
      </c>
    </row>
    <row r="357" spans="2:65" s="12" customFormat="1" ht="11.25" x14ac:dyDescent="0.2">
      <c r="B357" s="147"/>
      <c r="D357" s="148" t="s">
        <v>141</v>
      </c>
      <c r="E357" s="149" t="s">
        <v>32</v>
      </c>
      <c r="F357" s="150" t="s">
        <v>589</v>
      </c>
      <c r="H357" s="151">
        <v>1050</v>
      </c>
      <c r="I357" s="152"/>
      <c r="L357" s="147"/>
      <c r="M357" s="180"/>
      <c r="N357" s="181"/>
      <c r="O357" s="181"/>
      <c r="P357" s="181"/>
      <c r="Q357" s="181"/>
      <c r="R357" s="181"/>
      <c r="S357" s="181"/>
      <c r="T357" s="182"/>
      <c r="AT357" s="149" t="s">
        <v>141</v>
      </c>
      <c r="AU357" s="149" t="s">
        <v>87</v>
      </c>
      <c r="AV357" s="12" t="s">
        <v>87</v>
      </c>
      <c r="AW357" s="12" t="s">
        <v>39</v>
      </c>
      <c r="AX357" s="12" t="s">
        <v>85</v>
      </c>
      <c r="AY357" s="149" t="s">
        <v>131</v>
      </c>
    </row>
    <row r="358" spans="2:65" s="1" customFormat="1" ht="6.95" customHeight="1" x14ac:dyDescent="0.2">
      <c r="B358" s="42"/>
      <c r="C358" s="43"/>
      <c r="D358" s="43"/>
      <c r="E358" s="43"/>
      <c r="F358" s="43"/>
      <c r="G358" s="43"/>
      <c r="H358" s="43"/>
      <c r="I358" s="43"/>
      <c r="J358" s="43"/>
      <c r="K358" s="43"/>
      <c r="L358" s="33"/>
    </row>
  </sheetData>
  <sheetProtection algorithmName="SHA-512" hashValue="OS5o+KrgNJrY/HyPOixOzHKKfqqiN7ouoJDM4o3HDyCMUpwP4JXAKQ6eaZYTLA7NZ+iXnnmw5cl4NGUOdPdJ+Q==" saltValue="eCjMqEI0vwGX8IZXtUDidoTmuDGU6xo9XZDG4kuCiIhjFK5YX4FGoHCM9CFz0NlvDidu+PH7z0P4Af0ae8d09A==" spinCount="100000" sheet="1" objects="1" scenarios="1" formatColumns="0" formatRows="0" autoFilter="0"/>
  <autoFilter ref="C93:K357" xr:uid="{00000000-0009-0000-0000-000001000000}"/>
  <mergeCells count="9">
    <mergeCell ref="E50:H50"/>
    <mergeCell ref="E84:H84"/>
    <mergeCell ref="E86:H86"/>
    <mergeCell ref="L2:V2"/>
    <mergeCell ref="E7:H7"/>
    <mergeCell ref="E9:H9"/>
    <mergeCell ref="E18:H18"/>
    <mergeCell ref="E27:H27"/>
    <mergeCell ref="E48:H48"/>
  </mergeCells>
  <hyperlinks>
    <hyperlink ref="F98" r:id="rId1" xr:uid="{00000000-0004-0000-0100-000000000000}"/>
    <hyperlink ref="F101" r:id="rId2" xr:uid="{00000000-0004-0000-0100-000001000000}"/>
    <hyperlink ref="F104" r:id="rId3" xr:uid="{00000000-0004-0000-0100-000002000000}"/>
    <hyperlink ref="F109" r:id="rId4" xr:uid="{00000000-0004-0000-0100-000003000000}"/>
    <hyperlink ref="F112" r:id="rId5" xr:uid="{00000000-0004-0000-0100-000004000000}"/>
    <hyperlink ref="F117" r:id="rId6" xr:uid="{00000000-0004-0000-0100-000005000000}"/>
    <hyperlink ref="F120" r:id="rId7" xr:uid="{00000000-0004-0000-0100-000006000000}"/>
    <hyperlink ref="F125" r:id="rId8" xr:uid="{00000000-0004-0000-0100-000007000000}"/>
    <hyperlink ref="F128" r:id="rId9" xr:uid="{00000000-0004-0000-0100-000008000000}"/>
    <hyperlink ref="F136" r:id="rId10" xr:uid="{00000000-0004-0000-0100-000009000000}"/>
    <hyperlink ref="F139" r:id="rId11" xr:uid="{00000000-0004-0000-0100-00000A000000}"/>
    <hyperlink ref="F143" r:id="rId12" xr:uid="{00000000-0004-0000-0100-00000B000000}"/>
    <hyperlink ref="F147" r:id="rId13" xr:uid="{00000000-0004-0000-0100-00000C000000}"/>
    <hyperlink ref="F150" r:id="rId14" xr:uid="{00000000-0004-0000-0100-00000D000000}"/>
    <hyperlink ref="F154" r:id="rId15" xr:uid="{00000000-0004-0000-0100-00000E000000}"/>
    <hyperlink ref="F157" r:id="rId16" xr:uid="{00000000-0004-0000-0100-00000F000000}"/>
    <hyperlink ref="F162" r:id="rId17" xr:uid="{00000000-0004-0000-0100-000010000000}"/>
    <hyperlink ref="F167" r:id="rId18" xr:uid="{00000000-0004-0000-0100-000011000000}"/>
    <hyperlink ref="F172" r:id="rId19" xr:uid="{00000000-0004-0000-0100-000012000000}"/>
    <hyperlink ref="F178" r:id="rId20" xr:uid="{00000000-0004-0000-0100-000013000000}"/>
    <hyperlink ref="F183" r:id="rId21" xr:uid="{00000000-0004-0000-0100-000014000000}"/>
    <hyperlink ref="F191" r:id="rId22" xr:uid="{00000000-0004-0000-0100-000015000000}"/>
    <hyperlink ref="F194" r:id="rId23" xr:uid="{00000000-0004-0000-0100-000016000000}"/>
    <hyperlink ref="F197" r:id="rId24" xr:uid="{00000000-0004-0000-0100-000017000000}"/>
    <hyperlink ref="F200" r:id="rId25" xr:uid="{00000000-0004-0000-0100-000018000000}"/>
    <hyperlink ref="F204" r:id="rId26" xr:uid="{00000000-0004-0000-0100-000019000000}"/>
    <hyperlink ref="F207" r:id="rId27" xr:uid="{00000000-0004-0000-0100-00001A000000}"/>
    <hyperlink ref="F210" r:id="rId28" xr:uid="{00000000-0004-0000-0100-00001B000000}"/>
    <hyperlink ref="F213" r:id="rId29" xr:uid="{00000000-0004-0000-0100-00001C000000}"/>
    <hyperlink ref="F216" r:id="rId30" xr:uid="{00000000-0004-0000-0100-00001D000000}"/>
    <hyperlink ref="F219" r:id="rId31" xr:uid="{00000000-0004-0000-0100-00001E000000}"/>
    <hyperlink ref="F222" r:id="rId32" xr:uid="{00000000-0004-0000-0100-00001F000000}"/>
    <hyperlink ref="F225" r:id="rId33" xr:uid="{00000000-0004-0000-0100-000020000000}"/>
    <hyperlink ref="F230" r:id="rId34" xr:uid="{00000000-0004-0000-0100-000021000000}"/>
    <hyperlink ref="F233" r:id="rId35" xr:uid="{00000000-0004-0000-0100-000022000000}"/>
    <hyperlink ref="F238" r:id="rId36" xr:uid="{00000000-0004-0000-0100-000023000000}"/>
    <hyperlink ref="F243" r:id="rId37" xr:uid="{00000000-0004-0000-0100-000024000000}"/>
    <hyperlink ref="F246" r:id="rId38" xr:uid="{00000000-0004-0000-0100-000025000000}"/>
    <hyperlink ref="F249" r:id="rId39" xr:uid="{00000000-0004-0000-0100-000026000000}"/>
    <hyperlink ref="F252" r:id="rId40" xr:uid="{00000000-0004-0000-0100-000027000000}"/>
    <hyperlink ref="F260" r:id="rId41" xr:uid="{00000000-0004-0000-0100-000028000000}"/>
    <hyperlink ref="F262" r:id="rId42" xr:uid="{00000000-0004-0000-0100-000029000000}"/>
    <hyperlink ref="F264" r:id="rId43" xr:uid="{00000000-0004-0000-0100-00002A000000}"/>
    <hyperlink ref="F268" r:id="rId44" xr:uid="{00000000-0004-0000-0100-00002B000000}"/>
    <hyperlink ref="F271" r:id="rId45" xr:uid="{00000000-0004-0000-0100-00002C000000}"/>
    <hyperlink ref="F275" r:id="rId46" xr:uid="{00000000-0004-0000-0100-00002D000000}"/>
    <hyperlink ref="F282" r:id="rId47" xr:uid="{00000000-0004-0000-0100-00002E000000}"/>
    <hyperlink ref="F290" r:id="rId48" xr:uid="{00000000-0004-0000-0100-00002F000000}"/>
    <hyperlink ref="F293" r:id="rId49" xr:uid="{00000000-0004-0000-0100-000030000000}"/>
    <hyperlink ref="F296" r:id="rId50" xr:uid="{00000000-0004-0000-0100-000031000000}"/>
    <hyperlink ref="F299" r:id="rId51" xr:uid="{00000000-0004-0000-0100-000032000000}"/>
    <hyperlink ref="F302" r:id="rId52" xr:uid="{00000000-0004-0000-0100-000033000000}"/>
    <hyperlink ref="F305" r:id="rId53" xr:uid="{00000000-0004-0000-0100-000034000000}"/>
    <hyperlink ref="F308" r:id="rId54" xr:uid="{00000000-0004-0000-0100-000035000000}"/>
    <hyperlink ref="F311" r:id="rId55" xr:uid="{00000000-0004-0000-0100-000036000000}"/>
    <hyperlink ref="F318" r:id="rId56" xr:uid="{00000000-0004-0000-0100-000037000000}"/>
    <hyperlink ref="F321" r:id="rId57" xr:uid="{00000000-0004-0000-0100-000038000000}"/>
    <hyperlink ref="F324" r:id="rId58" xr:uid="{00000000-0004-0000-0100-000039000000}"/>
    <hyperlink ref="F327" r:id="rId59" xr:uid="{00000000-0004-0000-0100-00003A000000}"/>
    <hyperlink ref="F330" r:id="rId60" xr:uid="{00000000-0004-0000-0100-00003B000000}"/>
    <hyperlink ref="F337" r:id="rId61" xr:uid="{00000000-0004-0000-0100-00003C000000}"/>
    <hyperlink ref="F340" r:id="rId62" xr:uid="{00000000-0004-0000-0100-00003D000000}"/>
    <hyperlink ref="F343" r:id="rId63" xr:uid="{00000000-0004-0000-0100-00003E000000}"/>
    <hyperlink ref="F350" r:id="rId64" xr:uid="{00000000-0004-0000-0100-00003F000000}"/>
    <hyperlink ref="F353" r:id="rId65" xr:uid="{00000000-0004-0000-0100-000040000000}"/>
    <hyperlink ref="F356" r:id="rId66" xr:uid="{00000000-0004-0000-0100-00004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03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AT2" s="17" t="s">
        <v>90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 x14ac:dyDescent="0.2">
      <c r="B4" s="20"/>
      <c r="D4" s="21" t="s">
        <v>94</v>
      </c>
      <c r="L4" s="20"/>
      <c r="M4" s="86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312" t="str">
        <f>'Rekapitulace stavby'!K6</f>
        <v>Obchodní akademie Chrudim - rekonstrukce kanalizace a vodovodu</v>
      </c>
      <c r="F7" s="313"/>
      <c r="G7" s="313"/>
      <c r="H7" s="313"/>
      <c r="L7" s="20"/>
    </row>
    <row r="8" spans="2:46" s="1" customFormat="1" ht="12" customHeight="1" x14ac:dyDescent="0.2">
      <c r="B8" s="33"/>
      <c r="D8" s="27" t="s">
        <v>95</v>
      </c>
      <c r="L8" s="33"/>
    </row>
    <row r="9" spans="2:46" s="1" customFormat="1" ht="16.5" customHeight="1" x14ac:dyDescent="0.2">
      <c r="B9" s="33"/>
      <c r="E9" s="294" t="s">
        <v>595</v>
      </c>
      <c r="F9" s="314"/>
      <c r="G9" s="314"/>
      <c r="H9" s="314"/>
      <c r="L9" s="33"/>
    </row>
    <row r="10" spans="2:46" s="1" customFormat="1" ht="11.25" x14ac:dyDescent="0.2">
      <c r="B10" s="33"/>
      <c r="L10" s="33"/>
    </row>
    <row r="11" spans="2:46" s="1" customFormat="1" ht="12" customHeight="1" x14ac:dyDescent="0.2">
      <c r="B11" s="33"/>
      <c r="D11" s="27" t="s">
        <v>18</v>
      </c>
      <c r="F11" s="25" t="s">
        <v>32</v>
      </c>
      <c r="I11" s="27" t="s">
        <v>20</v>
      </c>
      <c r="J11" s="25" t="s">
        <v>32</v>
      </c>
      <c r="L11" s="33"/>
    </row>
    <row r="12" spans="2:46" s="1" customFormat="1" ht="12" customHeight="1" x14ac:dyDescent="0.2">
      <c r="B12" s="33"/>
      <c r="D12" s="27" t="s">
        <v>22</v>
      </c>
      <c r="F12" s="25" t="s">
        <v>23</v>
      </c>
      <c r="I12" s="27" t="s">
        <v>24</v>
      </c>
      <c r="J12" s="50" t="str">
        <f>'Rekapitulace stavby'!AN8</f>
        <v>31. 10. 2025</v>
      </c>
      <c r="L12" s="33"/>
    </row>
    <row r="13" spans="2:46" s="1" customFormat="1" ht="10.9" customHeight="1" x14ac:dyDescent="0.2">
      <c r="B13" s="33"/>
      <c r="L13" s="33"/>
    </row>
    <row r="14" spans="2:46" s="1" customFormat="1" ht="12" customHeight="1" x14ac:dyDescent="0.2">
      <c r="B14" s="33"/>
      <c r="D14" s="27" t="s">
        <v>30</v>
      </c>
      <c r="I14" s="27" t="s">
        <v>31</v>
      </c>
      <c r="J14" s="25" t="s">
        <v>32</v>
      </c>
      <c r="L14" s="33"/>
    </row>
    <row r="15" spans="2:46" s="1" customFormat="1" ht="18" customHeight="1" x14ac:dyDescent="0.2">
      <c r="B15" s="33"/>
      <c r="E15" s="25" t="s">
        <v>33</v>
      </c>
      <c r="I15" s="27" t="s">
        <v>34</v>
      </c>
      <c r="J15" s="25" t="s">
        <v>32</v>
      </c>
      <c r="L15" s="33"/>
    </row>
    <row r="16" spans="2:46" s="1" customFormat="1" ht="6.95" customHeight="1" x14ac:dyDescent="0.2">
      <c r="B16" s="33"/>
      <c r="L16" s="33"/>
    </row>
    <row r="17" spans="2:12" s="1" customFormat="1" ht="12" customHeight="1" x14ac:dyDescent="0.2">
      <c r="B17" s="33"/>
      <c r="D17" s="27" t="s">
        <v>35</v>
      </c>
      <c r="I17" s="27" t="s">
        <v>31</v>
      </c>
      <c r="J17" s="28" t="str">
        <f>'Rekapitulace stavby'!AN13</f>
        <v>Vyplň údaj</v>
      </c>
      <c r="L17" s="33"/>
    </row>
    <row r="18" spans="2:12" s="1" customFormat="1" ht="18" customHeight="1" x14ac:dyDescent="0.2">
      <c r="B18" s="33"/>
      <c r="E18" s="315" t="str">
        <f>'Rekapitulace stavby'!E14</f>
        <v>Vyplň údaj</v>
      </c>
      <c r="F18" s="278"/>
      <c r="G18" s="278"/>
      <c r="H18" s="278"/>
      <c r="I18" s="27" t="s">
        <v>34</v>
      </c>
      <c r="J18" s="28" t="str">
        <f>'Rekapitulace stavby'!AN14</f>
        <v>Vyplň údaj</v>
      </c>
      <c r="L18" s="33"/>
    </row>
    <row r="19" spans="2:12" s="1" customFormat="1" ht="6.95" customHeight="1" x14ac:dyDescent="0.2">
      <c r="B19" s="33"/>
      <c r="L19" s="33"/>
    </row>
    <row r="20" spans="2:12" s="1" customFormat="1" ht="12" customHeight="1" x14ac:dyDescent="0.2">
      <c r="B20" s="33"/>
      <c r="D20" s="27" t="s">
        <v>37</v>
      </c>
      <c r="I20" s="27" t="s">
        <v>31</v>
      </c>
      <c r="J20" s="25" t="s">
        <v>32</v>
      </c>
      <c r="L20" s="33"/>
    </row>
    <row r="21" spans="2:12" s="1" customFormat="1" ht="18" customHeight="1" x14ac:dyDescent="0.2">
      <c r="B21" s="33"/>
      <c r="E21" s="25" t="s">
        <v>38</v>
      </c>
      <c r="I21" s="27" t="s">
        <v>34</v>
      </c>
      <c r="J21" s="25" t="s">
        <v>32</v>
      </c>
      <c r="L21" s="33"/>
    </row>
    <row r="22" spans="2:12" s="1" customFormat="1" ht="6.95" customHeight="1" x14ac:dyDescent="0.2">
      <c r="B22" s="33"/>
      <c r="L22" s="33"/>
    </row>
    <row r="23" spans="2:12" s="1" customFormat="1" ht="12" customHeight="1" x14ac:dyDescent="0.2">
      <c r="B23" s="33"/>
      <c r="D23" s="27" t="s">
        <v>40</v>
      </c>
      <c r="I23" s="27" t="s">
        <v>31</v>
      </c>
      <c r="J23" s="25" t="str">
        <f>IF('Rekapitulace stavby'!AN19="","",'Rekapitulace stavby'!AN19)</f>
        <v/>
      </c>
      <c r="L23" s="33"/>
    </row>
    <row r="24" spans="2:12" s="1" customFormat="1" ht="18" customHeight="1" x14ac:dyDescent="0.2">
      <c r="B24" s="33"/>
      <c r="E24" s="25" t="str">
        <f>IF('Rekapitulace stavby'!E20="","",'Rekapitulace stavby'!E20)</f>
        <v xml:space="preserve"> </v>
      </c>
      <c r="I24" s="27" t="s">
        <v>34</v>
      </c>
      <c r="J24" s="25" t="str">
        <f>IF('Rekapitulace stavby'!AN20="","",'Rekapitulace stavby'!AN20)</f>
        <v/>
      </c>
      <c r="L24" s="33"/>
    </row>
    <row r="25" spans="2:12" s="1" customFormat="1" ht="6.95" customHeight="1" x14ac:dyDescent="0.2">
      <c r="B25" s="33"/>
      <c r="L25" s="33"/>
    </row>
    <row r="26" spans="2:12" s="1" customFormat="1" ht="12" customHeight="1" x14ac:dyDescent="0.2">
      <c r="B26" s="33"/>
      <c r="D26" s="27" t="s">
        <v>42</v>
      </c>
      <c r="L26" s="33"/>
    </row>
    <row r="27" spans="2:12" s="7" customFormat="1" ht="71.25" customHeight="1" x14ac:dyDescent="0.2">
      <c r="B27" s="87"/>
      <c r="E27" s="283" t="s">
        <v>43</v>
      </c>
      <c r="F27" s="283"/>
      <c r="G27" s="283"/>
      <c r="H27" s="283"/>
      <c r="L27" s="87"/>
    </row>
    <row r="28" spans="2:12" s="1" customFormat="1" ht="6.95" customHeight="1" x14ac:dyDescent="0.2">
      <c r="B28" s="33"/>
      <c r="L28" s="33"/>
    </row>
    <row r="29" spans="2:12" s="1" customFormat="1" ht="6.95" customHeight="1" x14ac:dyDescent="0.2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 x14ac:dyDescent="0.2">
      <c r="B30" s="33"/>
      <c r="D30" s="88" t="s">
        <v>44</v>
      </c>
      <c r="J30" s="64">
        <f>ROUND(J86, 2)</f>
        <v>0</v>
      </c>
      <c r="L30" s="33"/>
    </row>
    <row r="31" spans="2:12" s="1" customFormat="1" ht="6.95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 x14ac:dyDescent="0.2">
      <c r="B32" s="33"/>
      <c r="F32" s="36" t="s">
        <v>46</v>
      </c>
      <c r="I32" s="36" t="s">
        <v>45</v>
      </c>
      <c r="J32" s="36" t="s">
        <v>47</v>
      </c>
      <c r="L32" s="33"/>
    </row>
    <row r="33" spans="2:12" s="1" customFormat="1" ht="14.45" customHeight="1" x14ac:dyDescent="0.2">
      <c r="B33" s="33"/>
      <c r="D33" s="53" t="s">
        <v>48</v>
      </c>
      <c r="E33" s="27" t="s">
        <v>49</v>
      </c>
      <c r="F33" s="89">
        <f>ROUND((SUM(BE86:BE202)),  2)</f>
        <v>0</v>
      </c>
      <c r="I33" s="90">
        <v>0.21</v>
      </c>
      <c r="J33" s="89">
        <f>ROUND(((SUM(BE86:BE202))*I33),  2)</f>
        <v>0</v>
      </c>
      <c r="L33" s="33"/>
    </row>
    <row r="34" spans="2:12" s="1" customFormat="1" ht="14.45" customHeight="1" x14ac:dyDescent="0.2">
      <c r="B34" s="33"/>
      <c r="E34" s="27" t="s">
        <v>50</v>
      </c>
      <c r="F34" s="89">
        <f>ROUND((SUM(BF86:BF202)),  2)</f>
        <v>0</v>
      </c>
      <c r="I34" s="90">
        <v>0.12</v>
      </c>
      <c r="J34" s="89">
        <f>ROUND(((SUM(BF86:BF202))*I34),  2)</f>
        <v>0</v>
      </c>
      <c r="L34" s="33"/>
    </row>
    <row r="35" spans="2:12" s="1" customFormat="1" ht="14.45" hidden="1" customHeight="1" x14ac:dyDescent="0.2">
      <c r="B35" s="33"/>
      <c r="E35" s="27" t="s">
        <v>51</v>
      </c>
      <c r="F35" s="89">
        <f>ROUND((SUM(BG86:BG202)),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 x14ac:dyDescent="0.2">
      <c r="B36" s="33"/>
      <c r="E36" s="27" t="s">
        <v>52</v>
      </c>
      <c r="F36" s="89">
        <f>ROUND((SUM(BH86:BH202)),  2)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 x14ac:dyDescent="0.2">
      <c r="B37" s="33"/>
      <c r="E37" s="27" t="s">
        <v>53</v>
      </c>
      <c r="F37" s="89">
        <f>ROUND((SUM(BI86:BI202)),  2)</f>
        <v>0</v>
      </c>
      <c r="I37" s="90">
        <v>0</v>
      </c>
      <c r="J37" s="89">
        <f>0</f>
        <v>0</v>
      </c>
      <c r="L37" s="33"/>
    </row>
    <row r="38" spans="2:12" s="1" customFormat="1" ht="6.95" customHeight="1" x14ac:dyDescent="0.2">
      <c r="B38" s="33"/>
      <c r="L38" s="33"/>
    </row>
    <row r="39" spans="2:12" s="1" customFormat="1" ht="25.35" customHeight="1" x14ac:dyDescent="0.2">
      <c r="B39" s="33"/>
      <c r="C39" s="91"/>
      <c r="D39" s="92" t="s">
        <v>54</v>
      </c>
      <c r="E39" s="55"/>
      <c r="F39" s="55"/>
      <c r="G39" s="93" t="s">
        <v>55</v>
      </c>
      <c r="H39" s="94" t="s">
        <v>56</v>
      </c>
      <c r="I39" s="55"/>
      <c r="J39" s="95">
        <f>SUM(J30:J37)</f>
        <v>0</v>
      </c>
      <c r="K39" s="96"/>
      <c r="L39" s="33"/>
    </row>
    <row r="40" spans="2:12" s="1" customFormat="1" ht="14.45" customHeight="1" x14ac:dyDescent="0.2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 x14ac:dyDescent="0.2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 x14ac:dyDescent="0.2">
      <c r="B45" s="33"/>
      <c r="C45" s="21" t="s">
        <v>97</v>
      </c>
      <c r="L45" s="33"/>
    </row>
    <row r="46" spans="2:12" s="1" customFormat="1" ht="6.95" customHeight="1" x14ac:dyDescent="0.2">
      <c r="B46" s="33"/>
      <c r="L46" s="33"/>
    </row>
    <row r="47" spans="2:12" s="1" customFormat="1" ht="12" customHeight="1" x14ac:dyDescent="0.2">
      <c r="B47" s="33"/>
      <c r="C47" s="27" t="s">
        <v>16</v>
      </c>
      <c r="L47" s="33"/>
    </row>
    <row r="48" spans="2:12" s="1" customFormat="1" ht="16.5" customHeight="1" x14ac:dyDescent="0.2">
      <c r="B48" s="33"/>
      <c r="E48" s="312" t="str">
        <f>E7</f>
        <v>Obchodní akademie Chrudim - rekonstrukce kanalizace a vodovodu</v>
      </c>
      <c r="F48" s="313"/>
      <c r="G48" s="313"/>
      <c r="H48" s="313"/>
      <c r="L48" s="33"/>
    </row>
    <row r="49" spans="2:47" s="1" customFormat="1" ht="12" customHeight="1" x14ac:dyDescent="0.2">
      <c r="B49" s="33"/>
      <c r="C49" s="27" t="s">
        <v>95</v>
      </c>
      <c r="L49" s="33"/>
    </row>
    <row r="50" spans="2:47" s="1" customFormat="1" ht="16.5" customHeight="1" x14ac:dyDescent="0.2">
      <c r="B50" s="33"/>
      <c r="E50" s="294" t="str">
        <f>E9</f>
        <v>ZTI - Kanalizace a vodovod</v>
      </c>
      <c r="F50" s="314"/>
      <c r="G50" s="314"/>
      <c r="H50" s="314"/>
      <c r="L50" s="33"/>
    </row>
    <row r="51" spans="2:47" s="1" customFormat="1" ht="6.95" customHeight="1" x14ac:dyDescent="0.2">
      <c r="B51" s="33"/>
      <c r="L51" s="33"/>
    </row>
    <row r="52" spans="2:47" s="1" customFormat="1" ht="12" customHeight="1" x14ac:dyDescent="0.2">
      <c r="B52" s="33"/>
      <c r="C52" s="27" t="s">
        <v>22</v>
      </c>
      <c r="F52" s="25" t="str">
        <f>F12</f>
        <v>Tyršovo náměstí 250, 537 60 Chrudim</v>
      </c>
      <c r="I52" s="27" t="s">
        <v>24</v>
      </c>
      <c r="J52" s="50" t="str">
        <f>IF(J12="","",J12)</f>
        <v>31. 10. 2025</v>
      </c>
      <c r="L52" s="33"/>
    </row>
    <row r="53" spans="2:47" s="1" customFormat="1" ht="6.95" customHeight="1" x14ac:dyDescent="0.2">
      <c r="B53" s="33"/>
      <c r="L53" s="33"/>
    </row>
    <row r="54" spans="2:47" s="1" customFormat="1" ht="15.2" customHeight="1" x14ac:dyDescent="0.2">
      <c r="B54" s="33"/>
      <c r="C54" s="27" t="s">
        <v>30</v>
      </c>
      <c r="F54" s="25" t="str">
        <f>E15</f>
        <v>Pardubický kraj</v>
      </c>
      <c r="I54" s="27" t="s">
        <v>37</v>
      </c>
      <c r="J54" s="31" t="str">
        <f>E21</f>
        <v>TZB Komplet s.r.o.</v>
      </c>
      <c r="L54" s="33"/>
    </row>
    <row r="55" spans="2:47" s="1" customFormat="1" ht="15.2" customHeight="1" x14ac:dyDescent="0.2">
      <c r="B55" s="33"/>
      <c r="C55" s="27" t="s">
        <v>35</v>
      </c>
      <c r="F55" s="25" t="str">
        <f>IF(E18="","",E18)</f>
        <v>Vyplň údaj</v>
      </c>
      <c r="I55" s="27" t="s">
        <v>40</v>
      </c>
      <c r="J55" s="31" t="str">
        <f>E24</f>
        <v xml:space="preserve"> </v>
      </c>
      <c r="L55" s="33"/>
    </row>
    <row r="56" spans="2:47" s="1" customFormat="1" ht="10.35" customHeight="1" x14ac:dyDescent="0.2">
      <c r="B56" s="33"/>
      <c r="L56" s="33"/>
    </row>
    <row r="57" spans="2:47" s="1" customFormat="1" ht="29.25" customHeight="1" x14ac:dyDescent="0.2">
      <c r="B57" s="33"/>
      <c r="C57" s="97" t="s">
        <v>98</v>
      </c>
      <c r="D57" s="91"/>
      <c r="E57" s="91"/>
      <c r="F57" s="91"/>
      <c r="G57" s="91"/>
      <c r="H57" s="91"/>
      <c r="I57" s="91"/>
      <c r="J57" s="98" t="s">
        <v>99</v>
      </c>
      <c r="K57" s="91"/>
      <c r="L57" s="33"/>
    </row>
    <row r="58" spans="2:47" s="1" customFormat="1" ht="10.35" customHeight="1" x14ac:dyDescent="0.2">
      <c r="B58" s="33"/>
      <c r="L58" s="33"/>
    </row>
    <row r="59" spans="2:47" s="1" customFormat="1" ht="22.9" customHeight="1" x14ac:dyDescent="0.2">
      <c r="B59" s="33"/>
      <c r="C59" s="99" t="s">
        <v>76</v>
      </c>
      <c r="J59" s="64">
        <f>J86</f>
        <v>0</v>
      </c>
      <c r="L59" s="33"/>
      <c r="AU59" s="17" t="s">
        <v>100</v>
      </c>
    </row>
    <row r="60" spans="2:47" s="8" customFormat="1" ht="24.95" customHeight="1" x14ac:dyDescent="0.2">
      <c r="B60" s="100"/>
      <c r="D60" s="101" t="s">
        <v>110</v>
      </c>
      <c r="E60" s="102"/>
      <c r="F60" s="102"/>
      <c r="G60" s="102"/>
      <c r="H60" s="102"/>
      <c r="I60" s="102"/>
      <c r="J60" s="103">
        <f>J87</f>
        <v>0</v>
      </c>
      <c r="L60" s="100"/>
    </row>
    <row r="61" spans="2:47" s="9" customFormat="1" ht="19.899999999999999" customHeight="1" x14ac:dyDescent="0.2">
      <c r="B61" s="104"/>
      <c r="D61" s="105" t="s">
        <v>596</v>
      </c>
      <c r="E61" s="106"/>
      <c r="F61" s="106"/>
      <c r="G61" s="106"/>
      <c r="H61" s="106"/>
      <c r="I61" s="106"/>
      <c r="J61" s="107">
        <f>J88</f>
        <v>0</v>
      </c>
      <c r="L61" s="104"/>
    </row>
    <row r="62" spans="2:47" s="9" customFormat="1" ht="19.899999999999999" customHeight="1" x14ac:dyDescent="0.2">
      <c r="B62" s="104"/>
      <c r="D62" s="105" t="s">
        <v>597</v>
      </c>
      <c r="E62" s="106"/>
      <c r="F62" s="106"/>
      <c r="G62" s="106"/>
      <c r="H62" s="106"/>
      <c r="I62" s="106"/>
      <c r="J62" s="107">
        <f>J116</f>
        <v>0</v>
      </c>
      <c r="L62" s="104"/>
    </row>
    <row r="63" spans="2:47" s="9" customFormat="1" ht="19.899999999999999" customHeight="1" x14ac:dyDescent="0.2">
      <c r="B63" s="104"/>
      <c r="D63" s="105" t="s">
        <v>598</v>
      </c>
      <c r="E63" s="106"/>
      <c r="F63" s="106"/>
      <c r="G63" s="106"/>
      <c r="H63" s="106"/>
      <c r="I63" s="106"/>
      <c r="J63" s="107">
        <f>J154</f>
        <v>0</v>
      </c>
      <c r="L63" s="104"/>
    </row>
    <row r="64" spans="2:47" s="9" customFormat="1" ht="19.899999999999999" customHeight="1" x14ac:dyDescent="0.2">
      <c r="B64" s="104"/>
      <c r="D64" s="105" t="s">
        <v>599</v>
      </c>
      <c r="E64" s="106"/>
      <c r="F64" s="106"/>
      <c r="G64" s="106"/>
      <c r="H64" s="106"/>
      <c r="I64" s="106"/>
      <c r="J64" s="107">
        <f>J163</f>
        <v>0</v>
      </c>
      <c r="L64" s="104"/>
    </row>
    <row r="65" spans="2:12" s="9" customFormat="1" ht="19.899999999999999" customHeight="1" x14ac:dyDescent="0.2">
      <c r="B65" s="104"/>
      <c r="D65" s="105" t="s">
        <v>600</v>
      </c>
      <c r="E65" s="106"/>
      <c r="F65" s="106"/>
      <c r="G65" s="106"/>
      <c r="H65" s="106"/>
      <c r="I65" s="106"/>
      <c r="J65" s="107">
        <f>J176</f>
        <v>0</v>
      </c>
      <c r="L65" s="104"/>
    </row>
    <row r="66" spans="2:12" s="9" customFormat="1" ht="19.899999999999999" customHeight="1" x14ac:dyDescent="0.2">
      <c r="B66" s="104"/>
      <c r="D66" s="105" t="s">
        <v>601</v>
      </c>
      <c r="E66" s="106"/>
      <c r="F66" s="106"/>
      <c r="G66" s="106"/>
      <c r="H66" s="106"/>
      <c r="I66" s="106"/>
      <c r="J66" s="107">
        <f>J189</f>
        <v>0</v>
      </c>
      <c r="L66" s="104"/>
    </row>
    <row r="67" spans="2:12" s="1" customFormat="1" ht="21.75" customHeight="1" x14ac:dyDescent="0.2">
      <c r="B67" s="33"/>
      <c r="L67" s="33"/>
    </row>
    <row r="68" spans="2:12" s="1" customFormat="1" ht="6.95" customHeight="1" x14ac:dyDescent="0.2"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33"/>
    </row>
    <row r="72" spans="2:12" s="1" customFormat="1" ht="6.95" customHeight="1" x14ac:dyDescent="0.2">
      <c r="B72" s="44"/>
      <c r="C72" s="45"/>
      <c r="D72" s="45"/>
      <c r="E72" s="45"/>
      <c r="F72" s="45"/>
      <c r="G72" s="45"/>
      <c r="H72" s="45"/>
      <c r="I72" s="45"/>
      <c r="J72" s="45"/>
      <c r="K72" s="45"/>
      <c r="L72" s="33"/>
    </row>
    <row r="73" spans="2:12" s="1" customFormat="1" ht="24.95" customHeight="1" x14ac:dyDescent="0.2">
      <c r="B73" s="33"/>
      <c r="C73" s="21" t="s">
        <v>116</v>
      </c>
      <c r="L73" s="33"/>
    </row>
    <row r="74" spans="2:12" s="1" customFormat="1" ht="6.95" customHeight="1" x14ac:dyDescent="0.2">
      <c r="B74" s="33"/>
      <c r="L74" s="33"/>
    </row>
    <row r="75" spans="2:12" s="1" customFormat="1" ht="12" customHeight="1" x14ac:dyDescent="0.2">
      <c r="B75" s="33"/>
      <c r="C75" s="27" t="s">
        <v>16</v>
      </c>
      <c r="L75" s="33"/>
    </row>
    <row r="76" spans="2:12" s="1" customFormat="1" ht="16.5" customHeight="1" x14ac:dyDescent="0.2">
      <c r="B76" s="33"/>
      <c r="E76" s="312" t="str">
        <f>E7</f>
        <v>Obchodní akademie Chrudim - rekonstrukce kanalizace a vodovodu</v>
      </c>
      <c r="F76" s="313"/>
      <c r="G76" s="313"/>
      <c r="H76" s="313"/>
      <c r="L76" s="33"/>
    </row>
    <row r="77" spans="2:12" s="1" customFormat="1" ht="12" customHeight="1" x14ac:dyDescent="0.2">
      <c r="B77" s="33"/>
      <c r="C77" s="27" t="s">
        <v>95</v>
      </c>
      <c r="L77" s="33"/>
    </row>
    <row r="78" spans="2:12" s="1" customFormat="1" ht="16.5" customHeight="1" x14ac:dyDescent="0.2">
      <c r="B78" s="33"/>
      <c r="E78" s="294" t="str">
        <f>E9</f>
        <v>ZTI - Kanalizace a vodovod</v>
      </c>
      <c r="F78" s="314"/>
      <c r="G78" s="314"/>
      <c r="H78" s="314"/>
      <c r="L78" s="33"/>
    </row>
    <row r="79" spans="2:12" s="1" customFormat="1" ht="6.95" customHeight="1" x14ac:dyDescent="0.2">
      <c r="B79" s="33"/>
      <c r="L79" s="33"/>
    </row>
    <row r="80" spans="2:12" s="1" customFormat="1" ht="12" customHeight="1" x14ac:dyDescent="0.2">
      <c r="B80" s="33"/>
      <c r="C80" s="27" t="s">
        <v>22</v>
      </c>
      <c r="F80" s="25" t="str">
        <f>F12</f>
        <v>Tyršovo náměstí 250, 537 60 Chrudim</v>
      </c>
      <c r="I80" s="27" t="s">
        <v>24</v>
      </c>
      <c r="J80" s="50" t="str">
        <f>IF(J12="","",J12)</f>
        <v>31. 10. 2025</v>
      </c>
      <c r="L80" s="33"/>
    </row>
    <row r="81" spans="2:65" s="1" customFormat="1" ht="6.95" customHeight="1" x14ac:dyDescent="0.2">
      <c r="B81" s="33"/>
      <c r="L81" s="33"/>
    </row>
    <row r="82" spans="2:65" s="1" customFormat="1" ht="15.2" customHeight="1" x14ac:dyDescent="0.2">
      <c r="B82" s="33"/>
      <c r="C82" s="27" t="s">
        <v>30</v>
      </c>
      <c r="F82" s="25" t="str">
        <f>E15</f>
        <v>Pardubický kraj</v>
      </c>
      <c r="I82" s="27" t="s">
        <v>37</v>
      </c>
      <c r="J82" s="31" t="str">
        <f>E21</f>
        <v>TZB Komplet s.r.o.</v>
      </c>
      <c r="L82" s="33"/>
    </row>
    <row r="83" spans="2:65" s="1" customFormat="1" ht="15.2" customHeight="1" x14ac:dyDescent="0.2">
      <c r="B83" s="33"/>
      <c r="C83" s="27" t="s">
        <v>35</v>
      </c>
      <c r="F83" s="25" t="str">
        <f>IF(E18="","",E18)</f>
        <v>Vyplň údaj</v>
      </c>
      <c r="I83" s="27" t="s">
        <v>40</v>
      </c>
      <c r="J83" s="31" t="str">
        <f>E24</f>
        <v xml:space="preserve"> </v>
      </c>
      <c r="L83" s="33"/>
    </row>
    <row r="84" spans="2:65" s="1" customFormat="1" ht="10.35" customHeight="1" x14ac:dyDescent="0.2">
      <c r="B84" s="33"/>
      <c r="L84" s="33"/>
    </row>
    <row r="85" spans="2:65" s="10" customFormat="1" ht="29.25" customHeight="1" x14ac:dyDescent="0.2">
      <c r="B85" s="108"/>
      <c r="C85" s="109" t="s">
        <v>117</v>
      </c>
      <c r="D85" s="110" t="s">
        <v>63</v>
      </c>
      <c r="E85" s="110" t="s">
        <v>59</v>
      </c>
      <c r="F85" s="110" t="s">
        <v>60</v>
      </c>
      <c r="G85" s="110" t="s">
        <v>118</v>
      </c>
      <c r="H85" s="110" t="s">
        <v>119</v>
      </c>
      <c r="I85" s="110" t="s">
        <v>120</v>
      </c>
      <c r="J85" s="111" t="s">
        <v>99</v>
      </c>
      <c r="K85" s="112" t="s">
        <v>121</v>
      </c>
      <c r="L85" s="108"/>
      <c r="M85" s="57" t="s">
        <v>32</v>
      </c>
      <c r="N85" s="58" t="s">
        <v>48</v>
      </c>
      <c r="O85" s="58" t="s">
        <v>122</v>
      </c>
      <c r="P85" s="58" t="s">
        <v>123</v>
      </c>
      <c r="Q85" s="58" t="s">
        <v>124</v>
      </c>
      <c r="R85" s="58" t="s">
        <v>125</v>
      </c>
      <c r="S85" s="58" t="s">
        <v>126</v>
      </c>
      <c r="T85" s="59" t="s">
        <v>127</v>
      </c>
    </row>
    <row r="86" spans="2:65" s="1" customFormat="1" ht="22.9" customHeight="1" x14ac:dyDescent="0.25">
      <c r="B86" s="33"/>
      <c r="C86" s="62" t="s">
        <v>128</v>
      </c>
      <c r="J86" s="113">
        <f>BK86</f>
        <v>0</v>
      </c>
      <c r="L86" s="33"/>
      <c r="M86" s="60"/>
      <c r="N86" s="51"/>
      <c r="O86" s="51"/>
      <c r="P86" s="114">
        <f>P87</f>
        <v>0</v>
      </c>
      <c r="Q86" s="51"/>
      <c r="R86" s="114">
        <f>R87</f>
        <v>0</v>
      </c>
      <c r="S86" s="51"/>
      <c r="T86" s="115">
        <f>T87</f>
        <v>0</v>
      </c>
      <c r="AT86" s="17" t="s">
        <v>77</v>
      </c>
      <c r="AU86" s="17" t="s">
        <v>100</v>
      </c>
      <c r="BK86" s="116">
        <f>BK87</f>
        <v>0</v>
      </c>
    </row>
    <row r="87" spans="2:65" s="11" customFormat="1" ht="25.9" customHeight="1" x14ac:dyDescent="0.2">
      <c r="B87" s="117"/>
      <c r="D87" s="118" t="s">
        <v>77</v>
      </c>
      <c r="E87" s="119" t="s">
        <v>441</v>
      </c>
      <c r="F87" s="119" t="s">
        <v>442</v>
      </c>
      <c r="I87" s="120"/>
      <c r="J87" s="121">
        <f>BK87</f>
        <v>0</v>
      </c>
      <c r="L87" s="117"/>
      <c r="M87" s="122"/>
      <c r="P87" s="123">
        <f>P88+P116+P154+P163+P176+P189</f>
        <v>0</v>
      </c>
      <c r="R87" s="123">
        <f>R88+R116+R154+R163+R176+R189</f>
        <v>0</v>
      </c>
      <c r="T87" s="124">
        <f>T88+T116+T154+T163+T176+T189</f>
        <v>0</v>
      </c>
      <c r="AR87" s="118" t="s">
        <v>87</v>
      </c>
      <c r="AT87" s="125" t="s">
        <v>77</v>
      </c>
      <c r="AU87" s="125" t="s">
        <v>78</v>
      </c>
      <c r="AY87" s="118" t="s">
        <v>131</v>
      </c>
      <c r="BK87" s="126">
        <f>BK88+BK116+BK154+BK163+BK176+BK189</f>
        <v>0</v>
      </c>
    </row>
    <row r="88" spans="2:65" s="11" customFormat="1" ht="22.9" customHeight="1" x14ac:dyDescent="0.2">
      <c r="B88" s="117"/>
      <c r="D88" s="118" t="s">
        <v>77</v>
      </c>
      <c r="E88" s="127" t="s">
        <v>602</v>
      </c>
      <c r="F88" s="127" t="s">
        <v>603</v>
      </c>
      <c r="I88" s="120"/>
      <c r="J88" s="128">
        <f>BK88</f>
        <v>0</v>
      </c>
      <c r="L88" s="117"/>
      <c r="M88" s="122"/>
      <c r="P88" s="123">
        <f>SUM(P89:P115)</f>
        <v>0</v>
      </c>
      <c r="R88" s="123">
        <f>SUM(R89:R115)</f>
        <v>0</v>
      </c>
      <c r="T88" s="124">
        <f>SUM(T89:T115)</f>
        <v>0</v>
      </c>
      <c r="AR88" s="118" t="s">
        <v>87</v>
      </c>
      <c r="AT88" s="125" t="s">
        <v>77</v>
      </c>
      <c r="AU88" s="125" t="s">
        <v>85</v>
      </c>
      <c r="AY88" s="118" t="s">
        <v>131</v>
      </c>
      <c r="BK88" s="126">
        <f>SUM(BK89:BK115)</f>
        <v>0</v>
      </c>
    </row>
    <row r="89" spans="2:65" s="1" customFormat="1" ht="16.5" customHeight="1" x14ac:dyDescent="0.2">
      <c r="B89" s="33"/>
      <c r="C89" s="129" t="s">
        <v>85</v>
      </c>
      <c r="D89" s="129" t="s">
        <v>133</v>
      </c>
      <c r="E89" s="130" t="s">
        <v>604</v>
      </c>
      <c r="F89" s="131" t="s">
        <v>605</v>
      </c>
      <c r="G89" s="132" t="s">
        <v>350</v>
      </c>
      <c r="H89" s="133">
        <v>38.85</v>
      </c>
      <c r="I89" s="134"/>
      <c r="J89" s="135">
        <f>ROUND(I89*H89,2)</f>
        <v>0</v>
      </c>
      <c r="K89" s="136"/>
      <c r="L89" s="33"/>
      <c r="M89" s="137" t="s">
        <v>32</v>
      </c>
      <c r="N89" s="138" t="s">
        <v>49</v>
      </c>
      <c r="P89" s="139">
        <f>O89*H89</f>
        <v>0</v>
      </c>
      <c r="Q89" s="139">
        <v>0</v>
      </c>
      <c r="R89" s="139">
        <f>Q89*H89</f>
        <v>0</v>
      </c>
      <c r="S89" s="139">
        <v>0</v>
      </c>
      <c r="T89" s="140">
        <f>S89*H89</f>
        <v>0</v>
      </c>
      <c r="AR89" s="141" t="s">
        <v>233</v>
      </c>
      <c r="AT89" s="141" t="s">
        <v>133</v>
      </c>
      <c r="AU89" s="141" t="s">
        <v>87</v>
      </c>
      <c r="AY89" s="17" t="s">
        <v>131</v>
      </c>
      <c r="BE89" s="142">
        <f>IF(N89="základní",J89,0)</f>
        <v>0</v>
      </c>
      <c r="BF89" s="142">
        <f>IF(N89="snížená",J89,0)</f>
        <v>0</v>
      </c>
      <c r="BG89" s="142">
        <f>IF(N89="zákl. přenesená",J89,0)</f>
        <v>0</v>
      </c>
      <c r="BH89" s="142">
        <f>IF(N89="sníž. přenesená",J89,0)</f>
        <v>0</v>
      </c>
      <c r="BI89" s="142">
        <f>IF(N89="nulová",J89,0)</f>
        <v>0</v>
      </c>
      <c r="BJ89" s="17" t="s">
        <v>85</v>
      </c>
      <c r="BK89" s="142">
        <f>ROUND(I89*H89,2)</f>
        <v>0</v>
      </c>
      <c r="BL89" s="17" t="s">
        <v>233</v>
      </c>
      <c r="BM89" s="141" t="s">
        <v>354</v>
      </c>
    </row>
    <row r="90" spans="2:65" s="12" customFormat="1" ht="11.25" x14ac:dyDescent="0.2">
      <c r="B90" s="147"/>
      <c r="D90" s="148" t="s">
        <v>141</v>
      </c>
      <c r="E90" s="149" t="s">
        <v>32</v>
      </c>
      <c r="F90" s="150" t="s">
        <v>606</v>
      </c>
      <c r="H90" s="151">
        <v>38.85</v>
      </c>
      <c r="I90" s="152"/>
      <c r="L90" s="147"/>
      <c r="M90" s="153"/>
      <c r="T90" s="154"/>
      <c r="AT90" s="149" t="s">
        <v>141</v>
      </c>
      <c r="AU90" s="149" t="s">
        <v>87</v>
      </c>
      <c r="AV90" s="12" t="s">
        <v>87</v>
      </c>
      <c r="AW90" s="12" t="s">
        <v>39</v>
      </c>
      <c r="AX90" s="12" t="s">
        <v>85</v>
      </c>
      <c r="AY90" s="149" t="s">
        <v>131</v>
      </c>
    </row>
    <row r="91" spans="2:65" s="1" customFormat="1" ht="16.5" customHeight="1" x14ac:dyDescent="0.2">
      <c r="B91" s="33"/>
      <c r="C91" s="129" t="s">
        <v>87</v>
      </c>
      <c r="D91" s="129" t="s">
        <v>133</v>
      </c>
      <c r="E91" s="130" t="s">
        <v>607</v>
      </c>
      <c r="F91" s="131" t="s">
        <v>608</v>
      </c>
      <c r="G91" s="132" t="s">
        <v>350</v>
      </c>
      <c r="H91" s="133">
        <v>5.25</v>
      </c>
      <c r="I91" s="134"/>
      <c r="J91" s="135">
        <f>ROUND(I91*H91,2)</f>
        <v>0</v>
      </c>
      <c r="K91" s="136"/>
      <c r="L91" s="33"/>
      <c r="M91" s="137" t="s">
        <v>32</v>
      </c>
      <c r="N91" s="138" t="s">
        <v>49</v>
      </c>
      <c r="P91" s="139">
        <f>O91*H91</f>
        <v>0</v>
      </c>
      <c r="Q91" s="139">
        <v>0</v>
      </c>
      <c r="R91" s="139">
        <f>Q91*H91</f>
        <v>0</v>
      </c>
      <c r="S91" s="139">
        <v>0</v>
      </c>
      <c r="T91" s="140">
        <f>S91*H91</f>
        <v>0</v>
      </c>
      <c r="AR91" s="141" t="s">
        <v>233</v>
      </c>
      <c r="AT91" s="141" t="s">
        <v>133</v>
      </c>
      <c r="AU91" s="141" t="s">
        <v>87</v>
      </c>
      <c r="AY91" s="17" t="s">
        <v>131</v>
      </c>
      <c r="BE91" s="142">
        <f>IF(N91="základní",J91,0)</f>
        <v>0</v>
      </c>
      <c r="BF91" s="142">
        <f>IF(N91="snížená",J91,0)</f>
        <v>0</v>
      </c>
      <c r="BG91" s="142">
        <f>IF(N91="zákl. přenesená",J91,0)</f>
        <v>0</v>
      </c>
      <c r="BH91" s="142">
        <f>IF(N91="sníž. přenesená",J91,0)</f>
        <v>0</v>
      </c>
      <c r="BI91" s="142">
        <f>IF(N91="nulová",J91,0)</f>
        <v>0</v>
      </c>
      <c r="BJ91" s="17" t="s">
        <v>85</v>
      </c>
      <c r="BK91" s="142">
        <f>ROUND(I91*H91,2)</f>
        <v>0</v>
      </c>
      <c r="BL91" s="17" t="s">
        <v>233</v>
      </c>
      <c r="BM91" s="141" t="s">
        <v>367</v>
      </c>
    </row>
    <row r="92" spans="2:65" s="12" customFormat="1" ht="11.25" x14ac:dyDescent="0.2">
      <c r="B92" s="147"/>
      <c r="D92" s="148" t="s">
        <v>141</v>
      </c>
      <c r="E92" s="149" t="s">
        <v>32</v>
      </c>
      <c r="F92" s="150" t="s">
        <v>609</v>
      </c>
      <c r="H92" s="151">
        <v>5.25</v>
      </c>
      <c r="I92" s="152"/>
      <c r="L92" s="147"/>
      <c r="M92" s="153"/>
      <c r="T92" s="154"/>
      <c r="AT92" s="149" t="s">
        <v>141</v>
      </c>
      <c r="AU92" s="149" t="s">
        <v>87</v>
      </c>
      <c r="AV92" s="12" t="s">
        <v>87</v>
      </c>
      <c r="AW92" s="12" t="s">
        <v>39</v>
      </c>
      <c r="AX92" s="12" t="s">
        <v>85</v>
      </c>
      <c r="AY92" s="149" t="s">
        <v>131</v>
      </c>
    </row>
    <row r="93" spans="2:65" s="1" customFormat="1" ht="16.5" customHeight="1" x14ac:dyDescent="0.2">
      <c r="B93" s="33"/>
      <c r="C93" s="129" t="s">
        <v>148</v>
      </c>
      <c r="D93" s="129" t="s">
        <v>133</v>
      </c>
      <c r="E93" s="130" t="s">
        <v>610</v>
      </c>
      <c r="F93" s="131" t="s">
        <v>611</v>
      </c>
      <c r="G93" s="132" t="s">
        <v>350</v>
      </c>
      <c r="H93" s="133">
        <v>89.775000000000006</v>
      </c>
      <c r="I93" s="134"/>
      <c r="J93" s="135">
        <f>ROUND(I93*H93,2)</f>
        <v>0</v>
      </c>
      <c r="K93" s="136"/>
      <c r="L93" s="33"/>
      <c r="M93" s="137" t="s">
        <v>32</v>
      </c>
      <c r="N93" s="138" t="s">
        <v>49</v>
      </c>
      <c r="P93" s="139">
        <f>O93*H93</f>
        <v>0</v>
      </c>
      <c r="Q93" s="139">
        <v>0</v>
      </c>
      <c r="R93" s="139">
        <f>Q93*H93</f>
        <v>0</v>
      </c>
      <c r="S93" s="139">
        <v>0</v>
      </c>
      <c r="T93" s="140">
        <f>S93*H93</f>
        <v>0</v>
      </c>
      <c r="AR93" s="141" t="s">
        <v>233</v>
      </c>
      <c r="AT93" s="141" t="s">
        <v>133</v>
      </c>
      <c r="AU93" s="141" t="s">
        <v>87</v>
      </c>
      <c r="AY93" s="17" t="s">
        <v>131</v>
      </c>
      <c r="BE93" s="142">
        <f>IF(N93="základní",J93,0)</f>
        <v>0</v>
      </c>
      <c r="BF93" s="142">
        <f>IF(N93="snížená",J93,0)</f>
        <v>0</v>
      </c>
      <c r="BG93" s="142">
        <f>IF(N93="zákl. přenesená",J93,0)</f>
        <v>0</v>
      </c>
      <c r="BH93" s="142">
        <f>IF(N93="sníž. přenesená",J93,0)</f>
        <v>0</v>
      </c>
      <c r="BI93" s="142">
        <f>IF(N93="nulová",J93,0)</f>
        <v>0</v>
      </c>
      <c r="BJ93" s="17" t="s">
        <v>85</v>
      </c>
      <c r="BK93" s="142">
        <f>ROUND(I93*H93,2)</f>
        <v>0</v>
      </c>
      <c r="BL93" s="17" t="s">
        <v>233</v>
      </c>
      <c r="BM93" s="141" t="s">
        <v>380</v>
      </c>
    </row>
    <row r="94" spans="2:65" s="12" customFormat="1" ht="11.25" x14ac:dyDescent="0.2">
      <c r="B94" s="147"/>
      <c r="D94" s="148" t="s">
        <v>141</v>
      </c>
      <c r="E94" s="149" t="s">
        <v>32</v>
      </c>
      <c r="F94" s="150" t="s">
        <v>612</v>
      </c>
      <c r="H94" s="151">
        <v>89.775000000000006</v>
      </c>
      <c r="I94" s="152"/>
      <c r="L94" s="147"/>
      <c r="M94" s="153"/>
      <c r="T94" s="154"/>
      <c r="AT94" s="149" t="s">
        <v>141</v>
      </c>
      <c r="AU94" s="149" t="s">
        <v>87</v>
      </c>
      <c r="AV94" s="12" t="s">
        <v>87</v>
      </c>
      <c r="AW94" s="12" t="s">
        <v>39</v>
      </c>
      <c r="AX94" s="12" t="s">
        <v>85</v>
      </c>
      <c r="AY94" s="149" t="s">
        <v>131</v>
      </c>
    </row>
    <row r="95" spans="2:65" s="1" customFormat="1" ht="16.5" customHeight="1" x14ac:dyDescent="0.2">
      <c r="B95" s="33"/>
      <c r="C95" s="129" t="s">
        <v>137</v>
      </c>
      <c r="D95" s="129" t="s">
        <v>133</v>
      </c>
      <c r="E95" s="130" t="s">
        <v>613</v>
      </c>
      <c r="F95" s="131" t="s">
        <v>614</v>
      </c>
      <c r="G95" s="132" t="s">
        <v>350</v>
      </c>
      <c r="H95" s="133">
        <v>1.05</v>
      </c>
      <c r="I95" s="134"/>
      <c r="J95" s="135">
        <f>ROUND(I95*H95,2)</f>
        <v>0</v>
      </c>
      <c r="K95" s="136"/>
      <c r="L95" s="33"/>
      <c r="M95" s="137" t="s">
        <v>32</v>
      </c>
      <c r="N95" s="138" t="s">
        <v>49</v>
      </c>
      <c r="P95" s="139">
        <f>O95*H95</f>
        <v>0</v>
      </c>
      <c r="Q95" s="139">
        <v>0</v>
      </c>
      <c r="R95" s="139">
        <f>Q95*H95</f>
        <v>0</v>
      </c>
      <c r="S95" s="139">
        <v>0</v>
      </c>
      <c r="T95" s="140">
        <f>S95*H95</f>
        <v>0</v>
      </c>
      <c r="AR95" s="141" t="s">
        <v>233</v>
      </c>
      <c r="AT95" s="141" t="s">
        <v>133</v>
      </c>
      <c r="AU95" s="141" t="s">
        <v>87</v>
      </c>
      <c r="AY95" s="17" t="s">
        <v>131</v>
      </c>
      <c r="BE95" s="142">
        <f>IF(N95="základní",J95,0)</f>
        <v>0</v>
      </c>
      <c r="BF95" s="142">
        <f>IF(N95="snížená",J95,0)</f>
        <v>0</v>
      </c>
      <c r="BG95" s="142">
        <f>IF(N95="zákl. přenesená",J95,0)</f>
        <v>0</v>
      </c>
      <c r="BH95" s="142">
        <f>IF(N95="sníž. přenesená",J95,0)</f>
        <v>0</v>
      </c>
      <c r="BI95" s="142">
        <f>IF(N95="nulová",J95,0)</f>
        <v>0</v>
      </c>
      <c r="BJ95" s="17" t="s">
        <v>85</v>
      </c>
      <c r="BK95" s="142">
        <f>ROUND(I95*H95,2)</f>
        <v>0</v>
      </c>
      <c r="BL95" s="17" t="s">
        <v>233</v>
      </c>
      <c r="BM95" s="141" t="s">
        <v>392</v>
      </c>
    </row>
    <row r="96" spans="2:65" s="12" customFormat="1" ht="11.25" x14ac:dyDescent="0.2">
      <c r="B96" s="147"/>
      <c r="D96" s="148" t="s">
        <v>141</v>
      </c>
      <c r="E96" s="149" t="s">
        <v>32</v>
      </c>
      <c r="F96" s="150" t="s">
        <v>615</v>
      </c>
      <c r="H96" s="151">
        <v>1.05</v>
      </c>
      <c r="I96" s="152"/>
      <c r="L96" s="147"/>
      <c r="M96" s="153"/>
      <c r="T96" s="154"/>
      <c r="AT96" s="149" t="s">
        <v>141</v>
      </c>
      <c r="AU96" s="149" t="s">
        <v>87</v>
      </c>
      <c r="AV96" s="12" t="s">
        <v>87</v>
      </c>
      <c r="AW96" s="12" t="s">
        <v>39</v>
      </c>
      <c r="AX96" s="12" t="s">
        <v>85</v>
      </c>
      <c r="AY96" s="149" t="s">
        <v>131</v>
      </c>
    </row>
    <row r="97" spans="2:65" s="1" customFormat="1" ht="21.75" customHeight="1" x14ac:dyDescent="0.2">
      <c r="B97" s="33"/>
      <c r="C97" s="129" t="s">
        <v>160</v>
      </c>
      <c r="D97" s="129" t="s">
        <v>133</v>
      </c>
      <c r="E97" s="130" t="s">
        <v>616</v>
      </c>
      <c r="F97" s="131" t="s">
        <v>617</v>
      </c>
      <c r="G97" s="132" t="s">
        <v>350</v>
      </c>
      <c r="H97" s="133">
        <v>33.075000000000003</v>
      </c>
      <c r="I97" s="134"/>
      <c r="J97" s="135">
        <f>ROUND(I97*H97,2)</f>
        <v>0</v>
      </c>
      <c r="K97" s="136"/>
      <c r="L97" s="33"/>
      <c r="M97" s="137" t="s">
        <v>32</v>
      </c>
      <c r="N97" s="138" t="s">
        <v>49</v>
      </c>
      <c r="P97" s="139">
        <f>O97*H97</f>
        <v>0</v>
      </c>
      <c r="Q97" s="139">
        <v>0</v>
      </c>
      <c r="R97" s="139">
        <f>Q97*H97</f>
        <v>0</v>
      </c>
      <c r="S97" s="139">
        <v>0</v>
      </c>
      <c r="T97" s="140">
        <f>S97*H97</f>
        <v>0</v>
      </c>
      <c r="AR97" s="141" t="s">
        <v>233</v>
      </c>
      <c r="AT97" s="141" t="s">
        <v>133</v>
      </c>
      <c r="AU97" s="141" t="s">
        <v>87</v>
      </c>
      <c r="AY97" s="17" t="s">
        <v>131</v>
      </c>
      <c r="BE97" s="142">
        <f>IF(N97="základní",J97,0)</f>
        <v>0</v>
      </c>
      <c r="BF97" s="142">
        <f>IF(N97="snížená",J97,0)</f>
        <v>0</v>
      </c>
      <c r="BG97" s="142">
        <f>IF(N97="zákl. přenesená",J97,0)</f>
        <v>0</v>
      </c>
      <c r="BH97" s="142">
        <f>IF(N97="sníž. přenesená",J97,0)</f>
        <v>0</v>
      </c>
      <c r="BI97" s="142">
        <f>IF(N97="nulová",J97,0)</f>
        <v>0</v>
      </c>
      <c r="BJ97" s="17" t="s">
        <v>85</v>
      </c>
      <c r="BK97" s="142">
        <f>ROUND(I97*H97,2)</f>
        <v>0</v>
      </c>
      <c r="BL97" s="17" t="s">
        <v>233</v>
      </c>
      <c r="BM97" s="141" t="s">
        <v>404</v>
      </c>
    </row>
    <row r="98" spans="2:65" s="12" customFormat="1" ht="11.25" x14ac:dyDescent="0.2">
      <c r="B98" s="147"/>
      <c r="D98" s="148" t="s">
        <v>141</v>
      </c>
      <c r="E98" s="149" t="s">
        <v>32</v>
      </c>
      <c r="F98" s="150" t="s">
        <v>618</v>
      </c>
      <c r="H98" s="151">
        <v>33.075000000000003</v>
      </c>
      <c r="I98" s="152"/>
      <c r="L98" s="147"/>
      <c r="M98" s="153"/>
      <c r="T98" s="154"/>
      <c r="AT98" s="149" t="s">
        <v>141</v>
      </c>
      <c r="AU98" s="149" t="s">
        <v>87</v>
      </c>
      <c r="AV98" s="12" t="s">
        <v>87</v>
      </c>
      <c r="AW98" s="12" t="s">
        <v>39</v>
      </c>
      <c r="AX98" s="12" t="s">
        <v>85</v>
      </c>
      <c r="AY98" s="149" t="s">
        <v>131</v>
      </c>
    </row>
    <row r="99" spans="2:65" s="1" customFormat="1" ht="21.75" customHeight="1" x14ac:dyDescent="0.2">
      <c r="B99" s="33"/>
      <c r="C99" s="129" t="s">
        <v>167</v>
      </c>
      <c r="D99" s="129" t="s">
        <v>133</v>
      </c>
      <c r="E99" s="130" t="s">
        <v>619</v>
      </c>
      <c r="F99" s="131" t="s">
        <v>620</v>
      </c>
      <c r="G99" s="132" t="s">
        <v>350</v>
      </c>
      <c r="H99" s="133">
        <v>10.5</v>
      </c>
      <c r="I99" s="134"/>
      <c r="J99" s="135">
        <f>ROUND(I99*H99,2)</f>
        <v>0</v>
      </c>
      <c r="K99" s="136"/>
      <c r="L99" s="33"/>
      <c r="M99" s="137" t="s">
        <v>32</v>
      </c>
      <c r="N99" s="138" t="s">
        <v>49</v>
      </c>
      <c r="P99" s="139">
        <f>O99*H99</f>
        <v>0</v>
      </c>
      <c r="Q99" s="139">
        <v>0</v>
      </c>
      <c r="R99" s="139">
        <f>Q99*H99</f>
        <v>0</v>
      </c>
      <c r="S99" s="139">
        <v>0</v>
      </c>
      <c r="T99" s="140">
        <f>S99*H99</f>
        <v>0</v>
      </c>
      <c r="AR99" s="141" t="s">
        <v>233</v>
      </c>
      <c r="AT99" s="141" t="s">
        <v>133</v>
      </c>
      <c r="AU99" s="141" t="s">
        <v>87</v>
      </c>
      <c r="AY99" s="17" t="s">
        <v>131</v>
      </c>
      <c r="BE99" s="142">
        <f>IF(N99="základní",J99,0)</f>
        <v>0</v>
      </c>
      <c r="BF99" s="142">
        <f>IF(N99="snížená",J99,0)</f>
        <v>0</v>
      </c>
      <c r="BG99" s="142">
        <f>IF(N99="zákl. přenesená",J99,0)</f>
        <v>0</v>
      </c>
      <c r="BH99" s="142">
        <f>IF(N99="sníž. přenesená",J99,0)</f>
        <v>0</v>
      </c>
      <c r="BI99" s="142">
        <f>IF(N99="nulová",J99,0)</f>
        <v>0</v>
      </c>
      <c r="BJ99" s="17" t="s">
        <v>85</v>
      </c>
      <c r="BK99" s="142">
        <f>ROUND(I99*H99,2)</f>
        <v>0</v>
      </c>
      <c r="BL99" s="17" t="s">
        <v>233</v>
      </c>
      <c r="BM99" s="141" t="s">
        <v>418</v>
      </c>
    </row>
    <row r="100" spans="2:65" s="12" customFormat="1" ht="11.25" x14ac:dyDescent="0.2">
      <c r="B100" s="147"/>
      <c r="D100" s="148" t="s">
        <v>141</v>
      </c>
      <c r="E100" s="149" t="s">
        <v>32</v>
      </c>
      <c r="F100" s="150" t="s">
        <v>621</v>
      </c>
      <c r="H100" s="151">
        <v>10.5</v>
      </c>
      <c r="I100" s="152"/>
      <c r="L100" s="147"/>
      <c r="M100" s="153"/>
      <c r="T100" s="154"/>
      <c r="AT100" s="149" t="s">
        <v>141</v>
      </c>
      <c r="AU100" s="149" t="s">
        <v>87</v>
      </c>
      <c r="AV100" s="12" t="s">
        <v>87</v>
      </c>
      <c r="AW100" s="12" t="s">
        <v>39</v>
      </c>
      <c r="AX100" s="12" t="s">
        <v>85</v>
      </c>
      <c r="AY100" s="149" t="s">
        <v>131</v>
      </c>
    </row>
    <row r="101" spans="2:65" s="1" customFormat="1" ht="21.75" customHeight="1" x14ac:dyDescent="0.2">
      <c r="B101" s="33"/>
      <c r="C101" s="129" t="s">
        <v>172</v>
      </c>
      <c r="D101" s="129" t="s">
        <v>133</v>
      </c>
      <c r="E101" s="130" t="s">
        <v>622</v>
      </c>
      <c r="F101" s="131" t="s">
        <v>623</v>
      </c>
      <c r="G101" s="132" t="s">
        <v>350</v>
      </c>
      <c r="H101" s="133">
        <v>36.75</v>
      </c>
      <c r="I101" s="134"/>
      <c r="J101" s="135">
        <f>ROUND(I101*H101,2)</f>
        <v>0</v>
      </c>
      <c r="K101" s="136"/>
      <c r="L101" s="33"/>
      <c r="M101" s="137" t="s">
        <v>32</v>
      </c>
      <c r="N101" s="138" t="s">
        <v>49</v>
      </c>
      <c r="P101" s="139">
        <f>O101*H101</f>
        <v>0</v>
      </c>
      <c r="Q101" s="139">
        <v>0</v>
      </c>
      <c r="R101" s="139">
        <f>Q101*H101</f>
        <v>0</v>
      </c>
      <c r="S101" s="139">
        <v>0</v>
      </c>
      <c r="T101" s="140">
        <f>S101*H101</f>
        <v>0</v>
      </c>
      <c r="AR101" s="141" t="s">
        <v>233</v>
      </c>
      <c r="AT101" s="141" t="s">
        <v>133</v>
      </c>
      <c r="AU101" s="141" t="s">
        <v>87</v>
      </c>
      <c r="AY101" s="17" t="s">
        <v>131</v>
      </c>
      <c r="BE101" s="142">
        <f>IF(N101="základní",J101,0)</f>
        <v>0</v>
      </c>
      <c r="BF101" s="142">
        <f>IF(N101="snížená",J101,0)</f>
        <v>0</v>
      </c>
      <c r="BG101" s="142">
        <f>IF(N101="zákl. přenesená",J101,0)</f>
        <v>0</v>
      </c>
      <c r="BH101" s="142">
        <f>IF(N101="sníž. přenesená",J101,0)</f>
        <v>0</v>
      </c>
      <c r="BI101" s="142">
        <f>IF(N101="nulová",J101,0)</f>
        <v>0</v>
      </c>
      <c r="BJ101" s="17" t="s">
        <v>85</v>
      </c>
      <c r="BK101" s="142">
        <f>ROUND(I101*H101,2)</f>
        <v>0</v>
      </c>
      <c r="BL101" s="17" t="s">
        <v>233</v>
      </c>
      <c r="BM101" s="141" t="s">
        <v>429</v>
      </c>
    </row>
    <row r="102" spans="2:65" s="12" customFormat="1" ht="11.25" x14ac:dyDescent="0.2">
      <c r="B102" s="147"/>
      <c r="D102" s="148" t="s">
        <v>141</v>
      </c>
      <c r="E102" s="149" t="s">
        <v>32</v>
      </c>
      <c r="F102" s="150" t="s">
        <v>624</v>
      </c>
      <c r="H102" s="151">
        <v>36.75</v>
      </c>
      <c r="I102" s="152"/>
      <c r="L102" s="147"/>
      <c r="M102" s="153"/>
      <c r="T102" s="154"/>
      <c r="AT102" s="149" t="s">
        <v>141</v>
      </c>
      <c r="AU102" s="149" t="s">
        <v>87</v>
      </c>
      <c r="AV102" s="12" t="s">
        <v>87</v>
      </c>
      <c r="AW102" s="12" t="s">
        <v>39</v>
      </c>
      <c r="AX102" s="12" t="s">
        <v>85</v>
      </c>
      <c r="AY102" s="149" t="s">
        <v>131</v>
      </c>
    </row>
    <row r="103" spans="2:65" s="1" customFormat="1" ht="21.75" customHeight="1" x14ac:dyDescent="0.2">
      <c r="B103" s="33"/>
      <c r="C103" s="129" t="s">
        <v>180</v>
      </c>
      <c r="D103" s="129" t="s">
        <v>133</v>
      </c>
      <c r="E103" s="130" t="s">
        <v>625</v>
      </c>
      <c r="F103" s="131" t="s">
        <v>626</v>
      </c>
      <c r="G103" s="132" t="s">
        <v>350</v>
      </c>
      <c r="H103" s="133">
        <v>9.9749999999999996</v>
      </c>
      <c r="I103" s="134"/>
      <c r="J103" s="135">
        <f>ROUND(I103*H103,2)</f>
        <v>0</v>
      </c>
      <c r="K103" s="136"/>
      <c r="L103" s="33"/>
      <c r="M103" s="137" t="s">
        <v>32</v>
      </c>
      <c r="N103" s="138" t="s">
        <v>49</v>
      </c>
      <c r="P103" s="139">
        <f>O103*H103</f>
        <v>0</v>
      </c>
      <c r="Q103" s="139">
        <v>0</v>
      </c>
      <c r="R103" s="139">
        <f>Q103*H103</f>
        <v>0</v>
      </c>
      <c r="S103" s="139">
        <v>0</v>
      </c>
      <c r="T103" s="140">
        <f>S103*H103</f>
        <v>0</v>
      </c>
      <c r="AR103" s="141" t="s">
        <v>233</v>
      </c>
      <c r="AT103" s="141" t="s">
        <v>133</v>
      </c>
      <c r="AU103" s="141" t="s">
        <v>87</v>
      </c>
      <c r="AY103" s="17" t="s">
        <v>131</v>
      </c>
      <c r="BE103" s="142">
        <f>IF(N103="základní",J103,0)</f>
        <v>0</v>
      </c>
      <c r="BF103" s="142">
        <f>IF(N103="snížená",J103,0)</f>
        <v>0</v>
      </c>
      <c r="BG103" s="142">
        <f>IF(N103="zákl. přenesená",J103,0)</f>
        <v>0</v>
      </c>
      <c r="BH103" s="142">
        <f>IF(N103="sníž. přenesená",J103,0)</f>
        <v>0</v>
      </c>
      <c r="BI103" s="142">
        <f>IF(N103="nulová",J103,0)</f>
        <v>0</v>
      </c>
      <c r="BJ103" s="17" t="s">
        <v>85</v>
      </c>
      <c r="BK103" s="142">
        <f>ROUND(I103*H103,2)</f>
        <v>0</v>
      </c>
      <c r="BL103" s="17" t="s">
        <v>233</v>
      </c>
      <c r="BM103" s="141" t="s">
        <v>445</v>
      </c>
    </row>
    <row r="104" spans="2:65" s="12" customFormat="1" ht="11.25" x14ac:dyDescent="0.2">
      <c r="B104" s="147"/>
      <c r="D104" s="148" t="s">
        <v>141</v>
      </c>
      <c r="E104" s="149" t="s">
        <v>32</v>
      </c>
      <c r="F104" s="150" t="s">
        <v>627</v>
      </c>
      <c r="H104" s="151">
        <v>9.9749999999999996</v>
      </c>
      <c r="I104" s="152"/>
      <c r="L104" s="147"/>
      <c r="M104" s="153"/>
      <c r="T104" s="154"/>
      <c r="AT104" s="149" t="s">
        <v>141</v>
      </c>
      <c r="AU104" s="149" t="s">
        <v>87</v>
      </c>
      <c r="AV104" s="12" t="s">
        <v>87</v>
      </c>
      <c r="AW104" s="12" t="s">
        <v>39</v>
      </c>
      <c r="AX104" s="12" t="s">
        <v>85</v>
      </c>
      <c r="AY104" s="149" t="s">
        <v>131</v>
      </c>
    </row>
    <row r="105" spans="2:65" s="1" customFormat="1" ht="16.5" customHeight="1" x14ac:dyDescent="0.2">
      <c r="B105" s="33"/>
      <c r="C105" s="129" t="s">
        <v>186</v>
      </c>
      <c r="D105" s="129" t="s">
        <v>133</v>
      </c>
      <c r="E105" s="130" t="s">
        <v>628</v>
      </c>
      <c r="F105" s="131" t="s">
        <v>629</v>
      </c>
      <c r="G105" s="132" t="s">
        <v>215</v>
      </c>
      <c r="H105" s="133">
        <v>22</v>
      </c>
      <c r="I105" s="134"/>
      <c r="J105" s="135">
        <f>ROUND(I105*H105,2)</f>
        <v>0</v>
      </c>
      <c r="K105" s="136"/>
      <c r="L105" s="33"/>
      <c r="M105" s="137" t="s">
        <v>32</v>
      </c>
      <c r="N105" s="138" t="s">
        <v>49</v>
      </c>
      <c r="P105" s="139">
        <f>O105*H105</f>
        <v>0</v>
      </c>
      <c r="Q105" s="139">
        <v>0</v>
      </c>
      <c r="R105" s="139">
        <f>Q105*H105</f>
        <v>0</v>
      </c>
      <c r="S105" s="139">
        <v>0</v>
      </c>
      <c r="T105" s="140">
        <f>S105*H105</f>
        <v>0</v>
      </c>
      <c r="AR105" s="141" t="s">
        <v>233</v>
      </c>
      <c r="AT105" s="141" t="s">
        <v>133</v>
      </c>
      <c r="AU105" s="141" t="s">
        <v>87</v>
      </c>
      <c r="AY105" s="17" t="s">
        <v>131</v>
      </c>
      <c r="BE105" s="142">
        <f>IF(N105="základní",J105,0)</f>
        <v>0</v>
      </c>
      <c r="BF105" s="142">
        <f>IF(N105="snížená",J105,0)</f>
        <v>0</v>
      </c>
      <c r="BG105" s="142">
        <f>IF(N105="zákl. přenesená",J105,0)</f>
        <v>0</v>
      </c>
      <c r="BH105" s="142">
        <f>IF(N105="sníž. přenesená",J105,0)</f>
        <v>0</v>
      </c>
      <c r="BI105" s="142">
        <f>IF(N105="nulová",J105,0)</f>
        <v>0</v>
      </c>
      <c r="BJ105" s="17" t="s">
        <v>85</v>
      </c>
      <c r="BK105" s="142">
        <f>ROUND(I105*H105,2)</f>
        <v>0</v>
      </c>
      <c r="BL105" s="17" t="s">
        <v>233</v>
      </c>
      <c r="BM105" s="141" t="s">
        <v>457</v>
      </c>
    </row>
    <row r="106" spans="2:65" s="1" customFormat="1" ht="16.5" customHeight="1" x14ac:dyDescent="0.2">
      <c r="B106" s="33"/>
      <c r="C106" s="129" t="s">
        <v>192</v>
      </c>
      <c r="D106" s="129" t="s">
        <v>133</v>
      </c>
      <c r="E106" s="130" t="s">
        <v>630</v>
      </c>
      <c r="F106" s="131" t="s">
        <v>631</v>
      </c>
      <c r="G106" s="132" t="s">
        <v>215</v>
      </c>
      <c r="H106" s="133">
        <v>5</v>
      </c>
      <c r="I106" s="134"/>
      <c r="J106" s="135">
        <f>ROUND(I106*H106,2)</f>
        <v>0</v>
      </c>
      <c r="K106" s="136"/>
      <c r="L106" s="33"/>
      <c r="M106" s="137" t="s">
        <v>32</v>
      </c>
      <c r="N106" s="138" t="s">
        <v>49</v>
      </c>
      <c r="P106" s="139">
        <f>O106*H106</f>
        <v>0</v>
      </c>
      <c r="Q106" s="139">
        <v>0</v>
      </c>
      <c r="R106" s="139">
        <f>Q106*H106</f>
        <v>0</v>
      </c>
      <c r="S106" s="139">
        <v>0</v>
      </c>
      <c r="T106" s="140">
        <f>S106*H106</f>
        <v>0</v>
      </c>
      <c r="AR106" s="141" t="s">
        <v>233</v>
      </c>
      <c r="AT106" s="141" t="s">
        <v>133</v>
      </c>
      <c r="AU106" s="141" t="s">
        <v>87</v>
      </c>
      <c r="AY106" s="17" t="s">
        <v>131</v>
      </c>
      <c r="BE106" s="142">
        <f>IF(N106="základní",J106,0)</f>
        <v>0</v>
      </c>
      <c r="BF106" s="142">
        <f>IF(N106="snížená",J106,0)</f>
        <v>0</v>
      </c>
      <c r="BG106" s="142">
        <f>IF(N106="zákl. přenesená",J106,0)</f>
        <v>0</v>
      </c>
      <c r="BH106" s="142">
        <f>IF(N106="sníž. přenesená",J106,0)</f>
        <v>0</v>
      </c>
      <c r="BI106" s="142">
        <f>IF(N106="nulová",J106,0)</f>
        <v>0</v>
      </c>
      <c r="BJ106" s="17" t="s">
        <v>85</v>
      </c>
      <c r="BK106" s="142">
        <f>ROUND(I106*H106,2)</f>
        <v>0</v>
      </c>
      <c r="BL106" s="17" t="s">
        <v>233</v>
      </c>
      <c r="BM106" s="141" t="s">
        <v>469</v>
      </c>
    </row>
    <row r="107" spans="2:65" s="1" customFormat="1" ht="16.5" customHeight="1" x14ac:dyDescent="0.2">
      <c r="B107" s="33"/>
      <c r="C107" s="129" t="s">
        <v>200</v>
      </c>
      <c r="D107" s="129" t="s">
        <v>133</v>
      </c>
      <c r="E107" s="130" t="s">
        <v>632</v>
      </c>
      <c r="F107" s="131" t="s">
        <v>633</v>
      </c>
      <c r="G107" s="132" t="s">
        <v>215</v>
      </c>
      <c r="H107" s="133">
        <v>1</v>
      </c>
      <c r="I107" s="134"/>
      <c r="J107" s="135">
        <f>ROUND(I107*H107,2)</f>
        <v>0</v>
      </c>
      <c r="K107" s="136"/>
      <c r="L107" s="33"/>
      <c r="M107" s="137" t="s">
        <v>32</v>
      </c>
      <c r="N107" s="138" t="s">
        <v>49</v>
      </c>
      <c r="P107" s="139">
        <f>O107*H107</f>
        <v>0</v>
      </c>
      <c r="Q107" s="139">
        <v>0</v>
      </c>
      <c r="R107" s="139">
        <f>Q107*H107</f>
        <v>0</v>
      </c>
      <c r="S107" s="139">
        <v>0</v>
      </c>
      <c r="T107" s="140">
        <f>S107*H107</f>
        <v>0</v>
      </c>
      <c r="AR107" s="141" t="s">
        <v>233</v>
      </c>
      <c r="AT107" s="141" t="s">
        <v>133</v>
      </c>
      <c r="AU107" s="141" t="s">
        <v>87</v>
      </c>
      <c r="AY107" s="17" t="s">
        <v>131</v>
      </c>
      <c r="BE107" s="142">
        <f>IF(N107="základní",J107,0)</f>
        <v>0</v>
      </c>
      <c r="BF107" s="142">
        <f>IF(N107="snížená",J107,0)</f>
        <v>0</v>
      </c>
      <c r="BG107" s="142">
        <f>IF(N107="zákl. přenesená",J107,0)</f>
        <v>0</v>
      </c>
      <c r="BH107" s="142">
        <f>IF(N107="sníž. přenesená",J107,0)</f>
        <v>0</v>
      </c>
      <c r="BI107" s="142">
        <f>IF(N107="nulová",J107,0)</f>
        <v>0</v>
      </c>
      <c r="BJ107" s="17" t="s">
        <v>85</v>
      </c>
      <c r="BK107" s="142">
        <f>ROUND(I107*H107,2)</f>
        <v>0</v>
      </c>
      <c r="BL107" s="17" t="s">
        <v>233</v>
      </c>
      <c r="BM107" s="141" t="s">
        <v>482</v>
      </c>
    </row>
    <row r="108" spans="2:65" s="1" customFormat="1" ht="24.2" customHeight="1" x14ac:dyDescent="0.2">
      <c r="B108" s="33"/>
      <c r="C108" s="129" t="s">
        <v>8</v>
      </c>
      <c r="D108" s="129" t="s">
        <v>133</v>
      </c>
      <c r="E108" s="130" t="s">
        <v>634</v>
      </c>
      <c r="F108" s="131" t="s">
        <v>635</v>
      </c>
      <c r="G108" s="132" t="s">
        <v>215</v>
      </c>
      <c r="H108" s="133">
        <v>8</v>
      </c>
      <c r="I108" s="134"/>
      <c r="J108" s="135">
        <f>ROUND(I108*H108,2)</f>
        <v>0</v>
      </c>
      <c r="K108" s="136"/>
      <c r="L108" s="33"/>
      <c r="M108" s="137" t="s">
        <v>32</v>
      </c>
      <c r="N108" s="138" t="s">
        <v>49</v>
      </c>
      <c r="P108" s="139">
        <f>O108*H108</f>
        <v>0</v>
      </c>
      <c r="Q108" s="139">
        <v>0</v>
      </c>
      <c r="R108" s="139">
        <f>Q108*H108</f>
        <v>0</v>
      </c>
      <c r="S108" s="139">
        <v>0</v>
      </c>
      <c r="T108" s="140">
        <f>S108*H108</f>
        <v>0</v>
      </c>
      <c r="AR108" s="141" t="s">
        <v>233</v>
      </c>
      <c r="AT108" s="141" t="s">
        <v>133</v>
      </c>
      <c r="AU108" s="141" t="s">
        <v>87</v>
      </c>
      <c r="AY108" s="17" t="s">
        <v>131</v>
      </c>
      <c r="BE108" s="142">
        <f>IF(N108="základní",J108,0)</f>
        <v>0</v>
      </c>
      <c r="BF108" s="142">
        <f>IF(N108="snížená",J108,0)</f>
        <v>0</v>
      </c>
      <c r="BG108" s="142">
        <f>IF(N108="zákl. přenesená",J108,0)</f>
        <v>0</v>
      </c>
      <c r="BH108" s="142">
        <f>IF(N108="sníž. přenesená",J108,0)</f>
        <v>0</v>
      </c>
      <c r="BI108" s="142">
        <f>IF(N108="nulová",J108,0)</f>
        <v>0</v>
      </c>
      <c r="BJ108" s="17" t="s">
        <v>85</v>
      </c>
      <c r="BK108" s="142">
        <f>ROUND(I108*H108,2)</f>
        <v>0</v>
      </c>
      <c r="BL108" s="17" t="s">
        <v>233</v>
      </c>
      <c r="BM108" s="141" t="s">
        <v>636</v>
      </c>
    </row>
    <row r="109" spans="2:65" s="1" customFormat="1" ht="24.2" customHeight="1" x14ac:dyDescent="0.2">
      <c r="B109" s="33"/>
      <c r="C109" s="129" t="s">
        <v>212</v>
      </c>
      <c r="D109" s="129" t="s">
        <v>133</v>
      </c>
      <c r="E109" s="130" t="s">
        <v>637</v>
      </c>
      <c r="F109" s="131" t="s">
        <v>638</v>
      </c>
      <c r="G109" s="132" t="s">
        <v>350</v>
      </c>
      <c r="H109" s="133">
        <v>41.5</v>
      </c>
      <c r="I109" s="134"/>
      <c r="J109" s="135">
        <f>ROUND(I109*H109,2)</f>
        <v>0</v>
      </c>
      <c r="K109" s="136"/>
      <c r="L109" s="33"/>
      <c r="M109" s="137" t="s">
        <v>32</v>
      </c>
      <c r="N109" s="138" t="s">
        <v>49</v>
      </c>
      <c r="P109" s="139">
        <f>O109*H109</f>
        <v>0</v>
      </c>
      <c r="Q109" s="139">
        <v>0</v>
      </c>
      <c r="R109" s="139">
        <f>Q109*H109</f>
        <v>0</v>
      </c>
      <c r="S109" s="139">
        <v>0</v>
      </c>
      <c r="T109" s="140">
        <f>S109*H109</f>
        <v>0</v>
      </c>
      <c r="AR109" s="141" t="s">
        <v>233</v>
      </c>
      <c r="AT109" s="141" t="s">
        <v>133</v>
      </c>
      <c r="AU109" s="141" t="s">
        <v>87</v>
      </c>
      <c r="AY109" s="17" t="s">
        <v>131</v>
      </c>
      <c r="BE109" s="142">
        <f>IF(N109="základní",J109,0)</f>
        <v>0</v>
      </c>
      <c r="BF109" s="142">
        <f>IF(N109="snížená",J109,0)</f>
        <v>0</v>
      </c>
      <c r="BG109" s="142">
        <f>IF(N109="zákl. přenesená",J109,0)</f>
        <v>0</v>
      </c>
      <c r="BH109" s="142">
        <f>IF(N109="sníž. přenesená",J109,0)</f>
        <v>0</v>
      </c>
      <c r="BI109" s="142">
        <f>IF(N109="nulová",J109,0)</f>
        <v>0</v>
      </c>
      <c r="BJ109" s="17" t="s">
        <v>85</v>
      </c>
      <c r="BK109" s="142">
        <f>ROUND(I109*H109,2)</f>
        <v>0</v>
      </c>
      <c r="BL109" s="17" t="s">
        <v>233</v>
      </c>
      <c r="BM109" s="141" t="s">
        <v>493</v>
      </c>
    </row>
    <row r="110" spans="2:65" s="12" customFormat="1" ht="11.25" x14ac:dyDescent="0.2">
      <c r="B110" s="147"/>
      <c r="D110" s="148" t="s">
        <v>141</v>
      </c>
      <c r="E110" s="149" t="s">
        <v>32</v>
      </c>
      <c r="F110" s="150" t="s">
        <v>639</v>
      </c>
      <c r="H110" s="151">
        <v>41.5</v>
      </c>
      <c r="I110" s="152"/>
      <c r="L110" s="147"/>
      <c r="M110" s="153"/>
      <c r="T110" s="154"/>
      <c r="AT110" s="149" t="s">
        <v>141</v>
      </c>
      <c r="AU110" s="149" t="s">
        <v>87</v>
      </c>
      <c r="AV110" s="12" t="s">
        <v>87</v>
      </c>
      <c r="AW110" s="12" t="s">
        <v>39</v>
      </c>
      <c r="AX110" s="12" t="s">
        <v>85</v>
      </c>
      <c r="AY110" s="149" t="s">
        <v>131</v>
      </c>
    </row>
    <row r="111" spans="2:65" s="1" customFormat="1" ht="24.2" customHeight="1" x14ac:dyDescent="0.2">
      <c r="B111" s="33"/>
      <c r="C111" s="129" t="s">
        <v>220</v>
      </c>
      <c r="D111" s="129" t="s">
        <v>133</v>
      </c>
      <c r="E111" s="130" t="s">
        <v>640</v>
      </c>
      <c r="F111" s="131" t="s">
        <v>641</v>
      </c>
      <c r="G111" s="132" t="s">
        <v>215</v>
      </c>
      <c r="H111" s="133">
        <v>2</v>
      </c>
      <c r="I111" s="134"/>
      <c r="J111" s="135">
        <f>ROUND(I111*H111,2)</f>
        <v>0</v>
      </c>
      <c r="K111" s="136"/>
      <c r="L111" s="33"/>
      <c r="M111" s="137" t="s">
        <v>32</v>
      </c>
      <c r="N111" s="138" t="s">
        <v>49</v>
      </c>
      <c r="P111" s="139">
        <f>O111*H111</f>
        <v>0</v>
      </c>
      <c r="Q111" s="139">
        <v>0</v>
      </c>
      <c r="R111" s="139">
        <f>Q111*H111</f>
        <v>0</v>
      </c>
      <c r="S111" s="139">
        <v>0</v>
      </c>
      <c r="T111" s="140">
        <f>S111*H111</f>
        <v>0</v>
      </c>
      <c r="AR111" s="141" t="s">
        <v>233</v>
      </c>
      <c r="AT111" s="141" t="s">
        <v>133</v>
      </c>
      <c r="AU111" s="141" t="s">
        <v>87</v>
      </c>
      <c r="AY111" s="17" t="s">
        <v>131</v>
      </c>
      <c r="BE111" s="142">
        <f>IF(N111="základní",J111,0)</f>
        <v>0</v>
      </c>
      <c r="BF111" s="142">
        <f>IF(N111="snížená",J111,0)</f>
        <v>0</v>
      </c>
      <c r="BG111" s="142">
        <f>IF(N111="zákl. přenesená",J111,0)</f>
        <v>0</v>
      </c>
      <c r="BH111" s="142">
        <f>IF(N111="sníž. přenesená",J111,0)</f>
        <v>0</v>
      </c>
      <c r="BI111" s="142">
        <f>IF(N111="nulová",J111,0)</f>
        <v>0</v>
      </c>
      <c r="BJ111" s="17" t="s">
        <v>85</v>
      </c>
      <c r="BK111" s="142">
        <f>ROUND(I111*H111,2)</f>
        <v>0</v>
      </c>
      <c r="BL111" s="17" t="s">
        <v>233</v>
      </c>
      <c r="BM111" s="141" t="s">
        <v>505</v>
      </c>
    </row>
    <row r="112" spans="2:65" s="1" customFormat="1" ht="33" customHeight="1" x14ac:dyDescent="0.2">
      <c r="B112" s="33"/>
      <c r="C112" s="129" t="s">
        <v>226</v>
      </c>
      <c r="D112" s="129" t="s">
        <v>133</v>
      </c>
      <c r="E112" s="130" t="s">
        <v>642</v>
      </c>
      <c r="F112" s="131" t="s">
        <v>643</v>
      </c>
      <c r="G112" s="132" t="s">
        <v>215</v>
      </c>
      <c r="H112" s="133">
        <v>1</v>
      </c>
      <c r="I112" s="134"/>
      <c r="J112" s="135">
        <f>ROUND(I112*H112,2)</f>
        <v>0</v>
      </c>
      <c r="K112" s="136"/>
      <c r="L112" s="33"/>
      <c r="M112" s="137" t="s">
        <v>32</v>
      </c>
      <c r="N112" s="138" t="s">
        <v>49</v>
      </c>
      <c r="P112" s="139">
        <f>O112*H112</f>
        <v>0</v>
      </c>
      <c r="Q112" s="139">
        <v>0</v>
      </c>
      <c r="R112" s="139">
        <f>Q112*H112</f>
        <v>0</v>
      </c>
      <c r="S112" s="139">
        <v>0</v>
      </c>
      <c r="T112" s="140">
        <f>S112*H112</f>
        <v>0</v>
      </c>
      <c r="AR112" s="141" t="s">
        <v>233</v>
      </c>
      <c r="AT112" s="141" t="s">
        <v>133</v>
      </c>
      <c r="AU112" s="141" t="s">
        <v>87</v>
      </c>
      <c r="AY112" s="17" t="s">
        <v>131</v>
      </c>
      <c r="BE112" s="142">
        <f>IF(N112="základní",J112,0)</f>
        <v>0</v>
      </c>
      <c r="BF112" s="142">
        <f>IF(N112="snížená",J112,0)</f>
        <v>0</v>
      </c>
      <c r="BG112" s="142">
        <f>IF(N112="zákl. přenesená",J112,0)</f>
        <v>0</v>
      </c>
      <c r="BH112" s="142">
        <f>IF(N112="sníž. přenesená",J112,0)</f>
        <v>0</v>
      </c>
      <c r="BI112" s="142">
        <f>IF(N112="nulová",J112,0)</f>
        <v>0</v>
      </c>
      <c r="BJ112" s="17" t="s">
        <v>85</v>
      </c>
      <c r="BK112" s="142">
        <f>ROUND(I112*H112,2)</f>
        <v>0</v>
      </c>
      <c r="BL112" s="17" t="s">
        <v>233</v>
      </c>
      <c r="BM112" s="141" t="s">
        <v>515</v>
      </c>
    </row>
    <row r="113" spans="2:65" s="1" customFormat="1" ht="16.5" customHeight="1" x14ac:dyDescent="0.2">
      <c r="B113" s="33"/>
      <c r="C113" s="129" t="s">
        <v>233</v>
      </c>
      <c r="D113" s="129" t="s">
        <v>133</v>
      </c>
      <c r="E113" s="130" t="s">
        <v>644</v>
      </c>
      <c r="F113" s="131" t="s">
        <v>645</v>
      </c>
      <c r="G113" s="132" t="s">
        <v>646</v>
      </c>
      <c r="H113" s="133">
        <v>3</v>
      </c>
      <c r="I113" s="134"/>
      <c r="J113" s="135">
        <f>ROUND(I113*H113,2)</f>
        <v>0</v>
      </c>
      <c r="K113" s="136"/>
      <c r="L113" s="33"/>
      <c r="M113" s="137" t="s">
        <v>32</v>
      </c>
      <c r="N113" s="138" t="s">
        <v>49</v>
      </c>
      <c r="P113" s="139">
        <f>O113*H113</f>
        <v>0</v>
      </c>
      <c r="Q113" s="139">
        <v>0</v>
      </c>
      <c r="R113" s="139">
        <f>Q113*H113</f>
        <v>0</v>
      </c>
      <c r="S113" s="139">
        <v>0</v>
      </c>
      <c r="T113" s="140">
        <f>S113*H113</f>
        <v>0</v>
      </c>
      <c r="AR113" s="141" t="s">
        <v>233</v>
      </c>
      <c r="AT113" s="141" t="s">
        <v>133</v>
      </c>
      <c r="AU113" s="141" t="s">
        <v>87</v>
      </c>
      <c r="AY113" s="17" t="s">
        <v>131</v>
      </c>
      <c r="BE113" s="142">
        <f>IF(N113="základní",J113,0)</f>
        <v>0</v>
      </c>
      <c r="BF113" s="142">
        <f>IF(N113="snížená",J113,0)</f>
        <v>0</v>
      </c>
      <c r="BG113" s="142">
        <f>IF(N113="zákl. přenesená",J113,0)</f>
        <v>0</v>
      </c>
      <c r="BH113" s="142">
        <f>IF(N113="sníž. přenesená",J113,0)</f>
        <v>0</v>
      </c>
      <c r="BI113" s="142">
        <f>IF(N113="nulová",J113,0)</f>
        <v>0</v>
      </c>
      <c r="BJ113" s="17" t="s">
        <v>85</v>
      </c>
      <c r="BK113" s="142">
        <f>ROUND(I113*H113,2)</f>
        <v>0</v>
      </c>
      <c r="BL113" s="17" t="s">
        <v>233</v>
      </c>
      <c r="BM113" s="141" t="s">
        <v>528</v>
      </c>
    </row>
    <row r="114" spans="2:65" s="1" customFormat="1" ht="33" customHeight="1" x14ac:dyDescent="0.2">
      <c r="B114" s="33"/>
      <c r="C114" s="129" t="s">
        <v>239</v>
      </c>
      <c r="D114" s="129" t="s">
        <v>133</v>
      </c>
      <c r="E114" s="130" t="s">
        <v>647</v>
      </c>
      <c r="F114" s="131" t="s">
        <v>648</v>
      </c>
      <c r="G114" s="132" t="s">
        <v>215</v>
      </c>
      <c r="H114" s="133">
        <v>3</v>
      </c>
      <c r="I114" s="134"/>
      <c r="J114" s="135">
        <f>ROUND(I114*H114,2)</f>
        <v>0</v>
      </c>
      <c r="K114" s="136"/>
      <c r="L114" s="33"/>
      <c r="M114" s="137" t="s">
        <v>32</v>
      </c>
      <c r="N114" s="138" t="s">
        <v>49</v>
      </c>
      <c r="P114" s="139">
        <f>O114*H114</f>
        <v>0</v>
      </c>
      <c r="Q114" s="139">
        <v>0</v>
      </c>
      <c r="R114" s="139">
        <f>Q114*H114</f>
        <v>0</v>
      </c>
      <c r="S114" s="139">
        <v>0</v>
      </c>
      <c r="T114" s="140">
        <f>S114*H114</f>
        <v>0</v>
      </c>
      <c r="AR114" s="141" t="s">
        <v>233</v>
      </c>
      <c r="AT114" s="141" t="s">
        <v>133</v>
      </c>
      <c r="AU114" s="141" t="s">
        <v>87</v>
      </c>
      <c r="AY114" s="17" t="s">
        <v>131</v>
      </c>
      <c r="BE114" s="142">
        <f>IF(N114="základní",J114,0)</f>
        <v>0</v>
      </c>
      <c r="BF114" s="142">
        <f>IF(N114="snížená",J114,0)</f>
        <v>0</v>
      </c>
      <c r="BG114" s="142">
        <f>IF(N114="zákl. přenesená",J114,0)</f>
        <v>0</v>
      </c>
      <c r="BH114" s="142">
        <f>IF(N114="sníž. přenesená",J114,0)</f>
        <v>0</v>
      </c>
      <c r="BI114" s="142">
        <f>IF(N114="nulová",J114,0)</f>
        <v>0</v>
      </c>
      <c r="BJ114" s="17" t="s">
        <v>85</v>
      </c>
      <c r="BK114" s="142">
        <f>ROUND(I114*H114,2)</f>
        <v>0</v>
      </c>
      <c r="BL114" s="17" t="s">
        <v>233</v>
      </c>
      <c r="BM114" s="141" t="s">
        <v>540</v>
      </c>
    </row>
    <row r="115" spans="2:65" s="1" customFormat="1" ht="21.75" customHeight="1" x14ac:dyDescent="0.2">
      <c r="B115" s="33"/>
      <c r="C115" s="129" t="s">
        <v>246</v>
      </c>
      <c r="D115" s="129" t="s">
        <v>133</v>
      </c>
      <c r="E115" s="130" t="s">
        <v>649</v>
      </c>
      <c r="F115" s="131" t="s">
        <v>650</v>
      </c>
      <c r="G115" s="132" t="s">
        <v>175</v>
      </c>
      <c r="H115" s="133">
        <v>0.223</v>
      </c>
      <c r="I115" s="134"/>
      <c r="J115" s="135">
        <f>ROUND(I115*H115,2)</f>
        <v>0</v>
      </c>
      <c r="K115" s="136"/>
      <c r="L115" s="33"/>
      <c r="M115" s="137" t="s">
        <v>32</v>
      </c>
      <c r="N115" s="138" t="s">
        <v>49</v>
      </c>
      <c r="P115" s="139">
        <f>O115*H115</f>
        <v>0</v>
      </c>
      <c r="Q115" s="139">
        <v>0</v>
      </c>
      <c r="R115" s="139">
        <f>Q115*H115</f>
        <v>0</v>
      </c>
      <c r="S115" s="139">
        <v>0</v>
      </c>
      <c r="T115" s="140">
        <f>S115*H115</f>
        <v>0</v>
      </c>
      <c r="AR115" s="141" t="s">
        <v>233</v>
      </c>
      <c r="AT115" s="141" t="s">
        <v>133</v>
      </c>
      <c r="AU115" s="141" t="s">
        <v>87</v>
      </c>
      <c r="AY115" s="17" t="s">
        <v>131</v>
      </c>
      <c r="BE115" s="142">
        <f>IF(N115="základní",J115,0)</f>
        <v>0</v>
      </c>
      <c r="BF115" s="142">
        <f>IF(N115="snížená",J115,0)</f>
        <v>0</v>
      </c>
      <c r="BG115" s="142">
        <f>IF(N115="zákl. přenesená",J115,0)</f>
        <v>0</v>
      </c>
      <c r="BH115" s="142">
        <f>IF(N115="sníž. přenesená",J115,0)</f>
        <v>0</v>
      </c>
      <c r="BI115" s="142">
        <f>IF(N115="nulová",J115,0)</f>
        <v>0</v>
      </c>
      <c r="BJ115" s="17" t="s">
        <v>85</v>
      </c>
      <c r="BK115" s="142">
        <f>ROUND(I115*H115,2)</f>
        <v>0</v>
      </c>
      <c r="BL115" s="17" t="s">
        <v>233</v>
      </c>
      <c r="BM115" s="141" t="s">
        <v>550</v>
      </c>
    </row>
    <row r="116" spans="2:65" s="11" customFormat="1" ht="22.9" customHeight="1" x14ac:dyDescent="0.2">
      <c r="B116" s="117"/>
      <c r="D116" s="118" t="s">
        <v>77</v>
      </c>
      <c r="E116" s="127" t="s">
        <v>651</v>
      </c>
      <c r="F116" s="127" t="s">
        <v>652</v>
      </c>
      <c r="I116" s="120"/>
      <c r="J116" s="128">
        <f>BK116</f>
        <v>0</v>
      </c>
      <c r="L116" s="117"/>
      <c r="M116" s="122"/>
      <c r="P116" s="123">
        <f>SUM(P117:P153)</f>
        <v>0</v>
      </c>
      <c r="R116" s="123">
        <f>SUM(R117:R153)</f>
        <v>0</v>
      </c>
      <c r="T116" s="124">
        <f>SUM(T117:T153)</f>
        <v>0</v>
      </c>
      <c r="AR116" s="118" t="s">
        <v>87</v>
      </c>
      <c r="AT116" s="125" t="s">
        <v>77</v>
      </c>
      <c r="AU116" s="125" t="s">
        <v>85</v>
      </c>
      <c r="AY116" s="118" t="s">
        <v>131</v>
      </c>
      <c r="BK116" s="126">
        <f>SUM(BK117:BK153)</f>
        <v>0</v>
      </c>
    </row>
    <row r="117" spans="2:65" s="1" customFormat="1" ht="24.2" customHeight="1" x14ac:dyDescent="0.2">
      <c r="B117" s="33"/>
      <c r="C117" s="129" t="s">
        <v>251</v>
      </c>
      <c r="D117" s="129" t="s">
        <v>133</v>
      </c>
      <c r="E117" s="130" t="s">
        <v>653</v>
      </c>
      <c r="F117" s="131" t="s">
        <v>654</v>
      </c>
      <c r="G117" s="132" t="s">
        <v>350</v>
      </c>
      <c r="H117" s="133">
        <v>99.19</v>
      </c>
      <c r="I117" s="134"/>
      <c r="J117" s="135">
        <f>ROUND(I117*H117,2)</f>
        <v>0</v>
      </c>
      <c r="K117" s="136"/>
      <c r="L117" s="33"/>
      <c r="M117" s="137" t="s">
        <v>32</v>
      </c>
      <c r="N117" s="138" t="s">
        <v>49</v>
      </c>
      <c r="P117" s="139">
        <f>O117*H117</f>
        <v>0</v>
      </c>
      <c r="Q117" s="139">
        <v>0</v>
      </c>
      <c r="R117" s="139">
        <f>Q117*H117</f>
        <v>0</v>
      </c>
      <c r="S117" s="139">
        <v>0</v>
      </c>
      <c r="T117" s="140">
        <f>S117*H117</f>
        <v>0</v>
      </c>
      <c r="AR117" s="141" t="s">
        <v>233</v>
      </c>
      <c r="AT117" s="141" t="s">
        <v>133</v>
      </c>
      <c r="AU117" s="141" t="s">
        <v>87</v>
      </c>
      <c r="AY117" s="17" t="s">
        <v>131</v>
      </c>
      <c r="BE117" s="142">
        <f>IF(N117="základní",J117,0)</f>
        <v>0</v>
      </c>
      <c r="BF117" s="142">
        <f>IF(N117="snížená",J117,0)</f>
        <v>0</v>
      </c>
      <c r="BG117" s="142">
        <f>IF(N117="zákl. přenesená",J117,0)</f>
        <v>0</v>
      </c>
      <c r="BH117" s="142">
        <f>IF(N117="sníž. přenesená",J117,0)</f>
        <v>0</v>
      </c>
      <c r="BI117" s="142">
        <f>IF(N117="nulová",J117,0)</f>
        <v>0</v>
      </c>
      <c r="BJ117" s="17" t="s">
        <v>85</v>
      </c>
      <c r="BK117" s="142">
        <f>ROUND(I117*H117,2)</f>
        <v>0</v>
      </c>
      <c r="BL117" s="17" t="s">
        <v>233</v>
      </c>
      <c r="BM117" s="141" t="s">
        <v>560</v>
      </c>
    </row>
    <row r="118" spans="2:65" s="12" customFormat="1" ht="11.25" x14ac:dyDescent="0.2">
      <c r="B118" s="147"/>
      <c r="D118" s="148" t="s">
        <v>141</v>
      </c>
      <c r="E118" s="149" t="s">
        <v>32</v>
      </c>
      <c r="F118" s="150" t="s">
        <v>655</v>
      </c>
      <c r="H118" s="151">
        <v>99.19</v>
      </c>
      <c r="I118" s="152"/>
      <c r="L118" s="147"/>
      <c r="M118" s="153"/>
      <c r="T118" s="154"/>
      <c r="AT118" s="149" t="s">
        <v>141</v>
      </c>
      <c r="AU118" s="149" t="s">
        <v>87</v>
      </c>
      <c r="AV118" s="12" t="s">
        <v>87</v>
      </c>
      <c r="AW118" s="12" t="s">
        <v>39</v>
      </c>
      <c r="AX118" s="12" t="s">
        <v>85</v>
      </c>
      <c r="AY118" s="149" t="s">
        <v>131</v>
      </c>
    </row>
    <row r="119" spans="2:65" s="1" customFormat="1" ht="24.2" customHeight="1" x14ac:dyDescent="0.2">
      <c r="B119" s="33"/>
      <c r="C119" s="129" t="s">
        <v>258</v>
      </c>
      <c r="D119" s="129" t="s">
        <v>133</v>
      </c>
      <c r="E119" s="130" t="s">
        <v>656</v>
      </c>
      <c r="F119" s="131" t="s">
        <v>657</v>
      </c>
      <c r="G119" s="132" t="s">
        <v>350</v>
      </c>
      <c r="H119" s="133">
        <v>97.01</v>
      </c>
      <c r="I119" s="134"/>
      <c r="J119" s="135">
        <f>ROUND(I119*H119,2)</f>
        <v>0</v>
      </c>
      <c r="K119" s="136"/>
      <c r="L119" s="33"/>
      <c r="M119" s="137" t="s">
        <v>32</v>
      </c>
      <c r="N119" s="138" t="s">
        <v>49</v>
      </c>
      <c r="P119" s="139">
        <f>O119*H119</f>
        <v>0</v>
      </c>
      <c r="Q119" s="139">
        <v>0</v>
      </c>
      <c r="R119" s="139">
        <f>Q119*H119</f>
        <v>0</v>
      </c>
      <c r="S119" s="139">
        <v>0</v>
      </c>
      <c r="T119" s="140">
        <f>S119*H119</f>
        <v>0</v>
      </c>
      <c r="AR119" s="141" t="s">
        <v>233</v>
      </c>
      <c r="AT119" s="141" t="s">
        <v>133</v>
      </c>
      <c r="AU119" s="141" t="s">
        <v>87</v>
      </c>
      <c r="AY119" s="17" t="s">
        <v>131</v>
      </c>
      <c r="BE119" s="142">
        <f>IF(N119="základní",J119,0)</f>
        <v>0</v>
      </c>
      <c r="BF119" s="142">
        <f>IF(N119="snížená",J119,0)</f>
        <v>0</v>
      </c>
      <c r="BG119" s="142">
        <f>IF(N119="zákl. přenesená",J119,0)</f>
        <v>0</v>
      </c>
      <c r="BH119" s="142">
        <f>IF(N119="sníž. přenesená",J119,0)</f>
        <v>0</v>
      </c>
      <c r="BI119" s="142">
        <f>IF(N119="nulová",J119,0)</f>
        <v>0</v>
      </c>
      <c r="BJ119" s="17" t="s">
        <v>85</v>
      </c>
      <c r="BK119" s="142">
        <f>ROUND(I119*H119,2)</f>
        <v>0</v>
      </c>
      <c r="BL119" s="17" t="s">
        <v>233</v>
      </c>
      <c r="BM119" s="141" t="s">
        <v>571</v>
      </c>
    </row>
    <row r="120" spans="2:65" s="12" customFormat="1" ht="11.25" x14ac:dyDescent="0.2">
      <c r="B120" s="147"/>
      <c r="D120" s="148" t="s">
        <v>141</v>
      </c>
      <c r="E120" s="149" t="s">
        <v>32</v>
      </c>
      <c r="F120" s="150" t="s">
        <v>658</v>
      </c>
      <c r="H120" s="151">
        <v>97.01</v>
      </c>
      <c r="I120" s="152"/>
      <c r="L120" s="147"/>
      <c r="M120" s="153"/>
      <c r="T120" s="154"/>
      <c r="AT120" s="149" t="s">
        <v>141</v>
      </c>
      <c r="AU120" s="149" t="s">
        <v>87</v>
      </c>
      <c r="AV120" s="12" t="s">
        <v>87</v>
      </c>
      <c r="AW120" s="12" t="s">
        <v>39</v>
      </c>
      <c r="AX120" s="12" t="s">
        <v>85</v>
      </c>
      <c r="AY120" s="149" t="s">
        <v>131</v>
      </c>
    </row>
    <row r="121" spans="2:65" s="1" customFormat="1" ht="24.2" customHeight="1" x14ac:dyDescent="0.2">
      <c r="B121" s="33"/>
      <c r="C121" s="129" t="s">
        <v>7</v>
      </c>
      <c r="D121" s="129" t="s">
        <v>133</v>
      </c>
      <c r="E121" s="130" t="s">
        <v>659</v>
      </c>
      <c r="F121" s="131" t="s">
        <v>660</v>
      </c>
      <c r="G121" s="132" t="s">
        <v>350</v>
      </c>
      <c r="H121" s="133">
        <v>10.9</v>
      </c>
      <c r="I121" s="134"/>
      <c r="J121" s="135">
        <f>ROUND(I121*H121,2)</f>
        <v>0</v>
      </c>
      <c r="K121" s="136"/>
      <c r="L121" s="33"/>
      <c r="M121" s="137" t="s">
        <v>32</v>
      </c>
      <c r="N121" s="138" t="s">
        <v>49</v>
      </c>
      <c r="P121" s="139">
        <f>O121*H121</f>
        <v>0</v>
      </c>
      <c r="Q121" s="139">
        <v>0</v>
      </c>
      <c r="R121" s="139">
        <f>Q121*H121</f>
        <v>0</v>
      </c>
      <c r="S121" s="139">
        <v>0</v>
      </c>
      <c r="T121" s="140">
        <f>S121*H121</f>
        <v>0</v>
      </c>
      <c r="AR121" s="141" t="s">
        <v>233</v>
      </c>
      <c r="AT121" s="141" t="s">
        <v>133</v>
      </c>
      <c r="AU121" s="141" t="s">
        <v>87</v>
      </c>
      <c r="AY121" s="17" t="s">
        <v>131</v>
      </c>
      <c r="BE121" s="142">
        <f>IF(N121="základní",J121,0)</f>
        <v>0</v>
      </c>
      <c r="BF121" s="142">
        <f>IF(N121="snížená",J121,0)</f>
        <v>0</v>
      </c>
      <c r="BG121" s="142">
        <f>IF(N121="zákl. přenesená",J121,0)</f>
        <v>0</v>
      </c>
      <c r="BH121" s="142">
        <f>IF(N121="sníž. přenesená",J121,0)</f>
        <v>0</v>
      </c>
      <c r="BI121" s="142">
        <f>IF(N121="nulová",J121,0)</f>
        <v>0</v>
      </c>
      <c r="BJ121" s="17" t="s">
        <v>85</v>
      </c>
      <c r="BK121" s="142">
        <f>ROUND(I121*H121,2)</f>
        <v>0</v>
      </c>
      <c r="BL121" s="17" t="s">
        <v>233</v>
      </c>
      <c r="BM121" s="141" t="s">
        <v>584</v>
      </c>
    </row>
    <row r="122" spans="2:65" s="12" customFormat="1" ht="11.25" x14ac:dyDescent="0.2">
      <c r="B122" s="147"/>
      <c r="D122" s="148" t="s">
        <v>141</v>
      </c>
      <c r="E122" s="149" t="s">
        <v>32</v>
      </c>
      <c r="F122" s="150" t="s">
        <v>661</v>
      </c>
      <c r="H122" s="151">
        <v>10.9</v>
      </c>
      <c r="I122" s="152"/>
      <c r="L122" s="147"/>
      <c r="M122" s="153"/>
      <c r="T122" s="154"/>
      <c r="AT122" s="149" t="s">
        <v>141</v>
      </c>
      <c r="AU122" s="149" t="s">
        <v>87</v>
      </c>
      <c r="AV122" s="12" t="s">
        <v>87</v>
      </c>
      <c r="AW122" s="12" t="s">
        <v>39</v>
      </c>
      <c r="AX122" s="12" t="s">
        <v>85</v>
      </c>
      <c r="AY122" s="149" t="s">
        <v>131</v>
      </c>
    </row>
    <row r="123" spans="2:65" s="1" customFormat="1" ht="24.2" customHeight="1" x14ac:dyDescent="0.2">
      <c r="B123" s="33"/>
      <c r="C123" s="129" t="s">
        <v>272</v>
      </c>
      <c r="D123" s="129" t="s">
        <v>133</v>
      </c>
      <c r="E123" s="130" t="s">
        <v>662</v>
      </c>
      <c r="F123" s="131" t="s">
        <v>663</v>
      </c>
      <c r="G123" s="132" t="s">
        <v>350</v>
      </c>
      <c r="H123" s="133">
        <v>37.06</v>
      </c>
      <c r="I123" s="134"/>
      <c r="J123" s="135">
        <f>ROUND(I123*H123,2)</f>
        <v>0</v>
      </c>
      <c r="K123" s="136"/>
      <c r="L123" s="33"/>
      <c r="M123" s="137" t="s">
        <v>32</v>
      </c>
      <c r="N123" s="138" t="s">
        <v>49</v>
      </c>
      <c r="P123" s="139">
        <f>O123*H123</f>
        <v>0</v>
      </c>
      <c r="Q123" s="139">
        <v>0</v>
      </c>
      <c r="R123" s="139">
        <f>Q123*H123</f>
        <v>0</v>
      </c>
      <c r="S123" s="139">
        <v>0</v>
      </c>
      <c r="T123" s="140">
        <f>S123*H123</f>
        <v>0</v>
      </c>
      <c r="AR123" s="141" t="s">
        <v>233</v>
      </c>
      <c r="AT123" s="141" t="s">
        <v>133</v>
      </c>
      <c r="AU123" s="141" t="s">
        <v>87</v>
      </c>
      <c r="AY123" s="17" t="s">
        <v>131</v>
      </c>
      <c r="BE123" s="142">
        <f>IF(N123="základní",J123,0)</f>
        <v>0</v>
      </c>
      <c r="BF123" s="142">
        <f>IF(N123="snížená",J123,0)</f>
        <v>0</v>
      </c>
      <c r="BG123" s="142">
        <f>IF(N123="zákl. přenesená",J123,0)</f>
        <v>0</v>
      </c>
      <c r="BH123" s="142">
        <f>IF(N123="sníž. přenesená",J123,0)</f>
        <v>0</v>
      </c>
      <c r="BI123" s="142">
        <f>IF(N123="nulová",J123,0)</f>
        <v>0</v>
      </c>
      <c r="BJ123" s="17" t="s">
        <v>85</v>
      </c>
      <c r="BK123" s="142">
        <f>ROUND(I123*H123,2)</f>
        <v>0</v>
      </c>
      <c r="BL123" s="17" t="s">
        <v>233</v>
      </c>
      <c r="BM123" s="141" t="s">
        <v>664</v>
      </c>
    </row>
    <row r="124" spans="2:65" s="12" customFormat="1" ht="11.25" x14ac:dyDescent="0.2">
      <c r="B124" s="147"/>
      <c r="D124" s="148" t="s">
        <v>141</v>
      </c>
      <c r="E124" s="149" t="s">
        <v>32</v>
      </c>
      <c r="F124" s="150" t="s">
        <v>665</v>
      </c>
      <c r="H124" s="151">
        <v>37.06</v>
      </c>
      <c r="I124" s="152"/>
      <c r="L124" s="147"/>
      <c r="M124" s="153"/>
      <c r="T124" s="154"/>
      <c r="AT124" s="149" t="s">
        <v>141</v>
      </c>
      <c r="AU124" s="149" t="s">
        <v>87</v>
      </c>
      <c r="AV124" s="12" t="s">
        <v>87</v>
      </c>
      <c r="AW124" s="12" t="s">
        <v>39</v>
      </c>
      <c r="AX124" s="12" t="s">
        <v>85</v>
      </c>
      <c r="AY124" s="149" t="s">
        <v>131</v>
      </c>
    </row>
    <row r="125" spans="2:65" s="1" customFormat="1" ht="24.2" customHeight="1" x14ac:dyDescent="0.2">
      <c r="B125" s="33"/>
      <c r="C125" s="129" t="s">
        <v>279</v>
      </c>
      <c r="D125" s="129" t="s">
        <v>133</v>
      </c>
      <c r="E125" s="130" t="s">
        <v>666</v>
      </c>
      <c r="F125" s="131" t="s">
        <v>667</v>
      </c>
      <c r="G125" s="132" t="s">
        <v>350</v>
      </c>
      <c r="H125" s="133">
        <v>15.26</v>
      </c>
      <c r="I125" s="134"/>
      <c r="J125" s="135">
        <f>ROUND(I125*H125,2)</f>
        <v>0</v>
      </c>
      <c r="K125" s="136"/>
      <c r="L125" s="33"/>
      <c r="M125" s="137" t="s">
        <v>32</v>
      </c>
      <c r="N125" s="138" t="s">
        <v>49</v>
      </c>
      <c r="P125" s="139">
        <f>O125*H125</f>
        <v>0</v>
      </c>
      <c r="Q125" s="139">
        <v>0</v>
      </c>
      <c r="R125" s="139">
        <f>Q125*H125</f>
        <v>0</v>
      </c>
      <c r="S125" s="139">
        <v>0</v>
      </c>
      <c r="T125" s="140">
        <f>S125*H125</f>
        <v>0</v>
      </c>
      <c r="AR125" s="141" t="s">
        <v>233</v>
      </c>
      <c r="AT125" s="141" t="s">
        <v>133</v>
      </c>
      <c r="AU125" s="141" t="s">
        <v>87</v>
      </c>
      <c r="AY125" s="17" t="s">
        <v>131</v>
      </c>
      <c r="BE125" s="142">
        <f>IF(N125="základní",J125,0)</f>
        <v>0</v>
      </c>
      <c r="BF125" s="142">
        <f>IF(N125="snížená",J125,0)</f>
        <v>0</v>
      </c>
      <c r="BG125" s="142">
        <f>IF(N125="zákl. přenesená",J125,0)</f>
        <v>0</v>
      </c>
      <c r="BH125" s="142">
        <f>IF(N125="sníž. přenesená",J125,0)</f>
        <v>0</v>
      </c>
      <c r="BI125" s="142">
        <f>IF(N125="nulová",J125,0)</f>
        <v>0</v>
      </c>
      <c r="BJ125" s="17" t="s">
        <v>85</v>
      </c>
      <c r="BK125" s="142">
        <f>ROUND(I125*H125,2)</f>
        <v>0</v>
      </c>
      <c r="BL125" s="17" t="s">
        <v>233</v>
      </c>
      <c r="BM125" s="141" t="s">
        <v>668</v>
      </c>
    </row>
    <row r="126" spans="2:65" s="12" customFormat="1" ht="11.25" x14ac:dyDescent="0.2">
      <c r="B126" s="147"/>
      <c r="D126" s="148" t="s">
        <v>141</v>
      </c>
      <c r="E126" s="149" t="s">
        <v>32</v>
      </c>
      <c r="F126" s="150" t="s">
        <v>669</v>
      </c>
      <c r="H126" s="151">
        <v>15.26</v>
      </c>
      <c r="I126" s="152"/>
      <c r="L126" s="147"/>
      <c r="M126" s="153"/>
      <c r="T126" s="154"/>
      <c r="AT126" s="149" t="s">
        <v>141</v>
      </c>
      <c r="AU126" s="149" t="s">
        <v>87</v>
      </c>
      <c r="AV126" s="12" t="s">
        <v>87</v>
      </c>
      <c r="AW126" s="12" t="s">
        <v>39</v>
      </c>
      <c r="AX126" s="12" t="s">
        <v>85</v>
      </c>
      <c r="AY126" s="149" t="s">
        <v>131</v>
      </c>
    </row>
    <row r="127" spans="2:65" s="1" customFormat="1" ht="21.75" customHeight="1" x14ac:dyDescent="0.2">
      <c r="B127" s="33"/>
      <c r="C127" s="129" t="s">
        <v>284</v>
      </c>
      <c r="D127" s="129" t="s">
        <v>133</v>
      </c>
      <c r="E127" s="130" t="s">
        <v>670</v>
      </c>
      <c r="F127" s="131" t="s">
        <v>671</v>
      </c>
      <c r="G127" s="132" t="s">
        <v>350</v>
      </c>
      <c r="H127" s="133">
        <v>93.73</v>
      </c>
      <c r="I127" s="134"/>
      <c r="J127" s="135">
        <f>ROUND(I127*H127,2)</f>
        <v>0</v>
      </c>
      <c r="K127" s="136"/>
      <c r="L127" s="33"/>
      <c r="M127" s="137" t="s">
        <v>32</v>
      </c>
      <c r="N127" s="138" t="s">
        <v>49</v>
      </c>
      <c r="P127" s="139">
        <f>O127*H127</f>
        <v>0</v>
      </c>
      <c r="Q127" s="139">
        <v>0</v>
      </c>
      <c r="R127" s="139">
        <f>Q127*H127</f>
        <v>0</v>
      </c>
      <c r="S127" s="139">
        <v>0</v>
      </c>
      <c r="T127" s="140">
        <f>S127*H127</f>
        <v>0</v>
      </c>
      <c r="AR127" s="141" t="s">
        <v>233</v>
      </c>
      <c r="AT127" s="141" t="s">
        <v>133</v>
      </c>
      <c r="AU127" s="141" t="s">
        <v>87</v>
      </c>
      <c r="AY127" s="17" t="s">
        <v>131</v>
      </c>
      <c r="BE127" s="142">
        <f>IF(N127="základní",J127,0)</f>
        <v>0</v>
      </c>
      <c r="BF127" s="142">
        <f>IF(N127="snížená",J127,0)</f>
        <v>0</v>
      </c>
      <c r="BG127" s="142">
        <f>IF(N127="zákl. přenesená",J127,0)</f>
        <v>0</v>
      </c>
      <c r="BH127" s="142">
        <f>IF(N127="sníž. přenesená",J127,0)</f>
        <v>0</v>
      </c>
      <c r="BI127" s="142">
        <f>IF(N127="nulová",J127,0)</f>
        <v>0</v>
      </c>
      <c r="BJ127" s="17" t="s">
        <v>85</v>
      </c>
      <c r="BK127" s="142">
        <f>ROUND(I127*H127,2)</f>
        <v>0</v>
      </c>
      <c r="BL127" s="17" t="s">
        <v>233</v>
      </c>
      <c r="BM127" s="141" t="s">
        <v>672</v>
      </c>
    </row>
    <row r="128" spans="2:65" s="12" customFormat="1" ht="11.25" x14ac:dyDescent="0.2">
      <c r="B128" s="147"/>
      <c r="D128" s="148" t="s">
        <v>141</v>
      </c>
      <c r="E128" s="149" t="s">
        <v>32</v>
      </c>
      <c r="F128" s="150" t="s">
        <v>673</v>
      </c>
      <c r="H128" s="151">
        <v>93.73</v>
      </c>
      <c r="I128" s="152"/>
      <c r="L128" s="147"/>
      <c r="M128" s="153"/>
      <c r="T128" s="154"/>
      <c r="AT128" s="149" t="s">
        <v>141</v>
      </c>
      <c r="AU128" s="149" t="s">
        <v>87</v>
      </c>
      <c r="AV128" s="12" t="s">
        <v>87</v>
      </c>
      <c r="AW128" s="12" t="s">
        <v>39</v>
      </c>
      <c r="AX128" s="12" t="s">
        <v>85</v>
      </c>
      <c r="AY128" s="149" t="s">
        <v>131</v>
      </c>
    </row>
    <row r="129" spans="2:65" s="1" customFormat="1" ht="21.75" customHeight="1" x14ac:dyDescent="0.2">
      <c r="B129" s="33"/>
      <c r="C129" s="129" t="s">
        <v>290</v>
      </c>
      <c r="D129" s="129" t="s">
        <v>133</v>
      </c>
      <c r="E129" s="130" t="s">
        <v>674</v>
      </c>
      <c r="F129" s="131" t="s">
        <v>675</v>
      </c>
      <c r="G129" s="132" t="s">
        <v>350</v>
      </c>
      <c r="H129" s="133">
        <v>91.67</v>
      </c>
      <c r="I129" s="134"/>
      <c r="J129" s="135">
        <f>ROUND(I129*H129,2)</f>
        <v>0</v>
      </c>
      <c r="K129" s="136"/>
      <c r="L129" s="33"/>
      <c r="M129" s="137" t="s">
        <v>32</v>
      </c>
      <c r="N129" s="138" t="s">
        <v>49</v>
      </c>
      <c r="P129" s="139">
        <f>O129*H129</f>
        <v>0</v>
      </c>
      <c r="Q129" s="139">
        <v>0</v>
      </c>
      <c r="R129" s="139">
        <f>Q129*H129</f>
        <v>0</v>
      </c>
      <c r="S129" s="139">
        <v>0</v>
      </c>
      <c r="T129" s="140">
        <f>S129*H129</f>
        <v>0</v>
      </c>
      <c r="AR129" s="141" t="s">
        <v>233</v>
      </c>
      <c r="AT129" s="141" t="s">
        <v>133</v>
      </c>
      <c r="AU129" s="141" t="s">
        <v>87</v>
      </c>
      <c r="AY129" s="17" t="s">
        <v>131</v>
      </c>
      <c r="BE129" s="142">
        <f>IF(N129="základní",J129,0)</f>
        <v>0</v>
      </c>
      <c r="BF129" s="142">
        <f>IF(N129="snížená",J129,0)</f>
        <v>0</v>
      </c>
      <c r="BG129" s="142">
        <f>IF(N129="zákl. přenesená",J129,0)</f>
        <v>0</v>
      </c>
      <c r="BH129" s="142">
        <f>IF(N129="sníž. přenesená",J129,0)</f>
        <v>0</v>
      </c>
      <c r="BI129" s="142">
        <f>IF(N129="nulová",J129,0)</f>
        <v>0</v>
      </c>
      <c r="BJ129" s="17" t="s">
        <v>85</v>
      </c>
      <c r="BK129" s="142">
        <f>ROUND(I129*H129,2)</f>
        <v>0</v>
      </c>
      <c r="BL129" s="17" t="s">
        <v>233</v>
      </c>
      <c r="BM129" s="141" t="s">
        <v>676</v>
      </c>
    </row>
    <row r="130" spans="2:65" s="12" customFormat="1" ht="11.25" x14ac:dyDescent="0.2">
      <c r="B130" s="147"/>
      <c r="D130" s="148" t="s">
        <v>141</v>
      </c>
      <c r="E130" s="149" t="s">
        <v>32</v>
      </c>
      <c r="F130" s="150" t="s">
        <v>677</v>
      </c>
      <c r="H130" s="151">
        <v>91.67</v>
      </c>
      <c r="I130" s="152"/>
      <c r="L130" s="147"/>
      <c r="M130" s="153"/>
      <c r="T130" s="154"/>
      <c r="AT130" s="149" t="s">
        <v>141</v>
      </c>
      <c r="AU130" s="149" t="s">
        <v>87</v>
      </c>
      <c r="AV130" s="12" t="s">
        <v>87</v>
      </c>
      <c r="AW130" s="12" t="s">
        <v>39</v>
      </c>
      <c r="AX130" s="12" t="s">
        <v>85</v>
      </c>
      <c r="AY130" s="149" t="s">
        <v>131</v>
      </c>
    </row>
    <row r="131" spans="2:65" s="1" customFormat="1" ht="21.75" customHeight="1" x14ac:dyDescent="0.2">
      <c r="B131" s="33"/>
      <c r="C131" s="129" t="s">
        <v>296</v>
      </c>
      <c r="D131" s="129" t="s">
        <v>133</v>
      </c>
      <c r="E131" s="130" t="s">
        <v>678</v>
      </c>
      <c r="F131" s="131" t="s">
        <v>679</v>
      </c>
      <c r="G131" s="132" t="s">
        <v>350</v>
      </c>
      <c r="H131" s="133">
        <v>10.3</v>
      </c>
      <c r="I131" s="134"/>
      <c r="J131" s="135">
        <f>ROUND(I131*H131,2)</f>
        <v>0</v>
      </c>
      <c r="K131" s="136"/>
      <c r="L131" s="33"/>
      <c r="M131" s="137" t="s">
        <v>32</v>
      </c>
      <c r="N131" s="138" t="s">
        <v>49</v>
      </c>
      <c r="P131" s="139">
        <f>O131*H131</f>
        <v>0</v>
      </c>
      <c r="Q131" s="139">
        <v>0</v>
      </c>
      <c r="R131" s="139">
        <f>Q131*H131</f>
        <v>0</v>
      </c>
      <c r="S131" s="139">
        <v>0</v>
      </c>
      <c r="T131" s="140">
        <f>S131*H131</f>
        <v>0</v>
      </c>
      <c r="AR131" s="141" t="s">
        <v>233</v>
      </c>
      <c r="AT131" s="141" t="s">
        <v>133</v>
      </c>
      <c r="AU131" s="141" t="s">
        <v>87</v>
      </c>
      <c r="AY131" s="17" t="s">
        <v>131</v>
      </c>
      <c r="BE131" s="142">
        <f>IF(N131="základní",J131,0)</f>
        <v>0</v>
      </c>
      <c r="BF131" s="142">
        <f>IF(N131="snížená",J131,0)</f>
        <v>0</v>
      </c>
      <c r="BG131" s="142">
        <f>IF(N131="zákl. přenesená",J131,0)</f>
        <v>0</v>
      </c>
      <c r="BH131" s="142">
        <f>IF(N131="sníž. přenesená",J131,0)</f>
        <v>0</v>
      </c>
      <c r="BI131" s="142">
        <f>IF(N131="nulová",J131,0)</f>
        <v>0</v>
      </c>
      <c r="BJ131" s="17" t="s">
        <v>85</v>
      </c>
      <c r="BK131" s="142">
        <f>ROUND(I131*H131,2)</f>
        <v>0</v>
      </c>
      <c r="BL131" s="17" t="s">
        <v>233</v>
      </c>
      <c r="BM131" s="141" t="s">
        <v>680</v>
      </c>
    </row>
    <row r="132" spans="2:65" s="12" customFormat="1" ht="11.25" x14ac:dyDescent="0.2">
      <c r="B132" s="147"/>
      <c r="D132" s="148" t="s">
        <v>141</v>
      </c>
      <c r="E132" s="149" t="s">
        <v>32</v>
      </c>
      <c r="F132" s="150" t="s">
        <v>681</v>
      </c>
      <c r="H132" s="151">
        <v>10.3</v>
      </c>
      <c r="I132" s="152"/>
      <c r="L132" s="147"/>
      <c r="M132" s="153"/>
      <c r="T132" s="154"/>
      <c r="AT132" s="149" t="s">
        <v>141</v>
      </c>
      <c r="AU132" s="149" t="s">
        <v>87</v>
      </c>
      <c r="AV132" s="12" t="s">
        <v>87</v>
      </c>
      <c r="AW132" s="12" t="s">
        <v>39</v>
      </c>
      <c r="AX132" s="12" t="s">
        <v>85</v>
      </c>
      <c r="AY132" s="149" t="s">
        <v>131</v>
      </c>
    </row>
    <row r="133" spans="2:65" s="1" customFormat="1" ht="21.75" customHeight="1" x14ac:dyDescent="0.2">
      <c r="B133" s="33"/>
      <c r="C133" s="129" t="s">
        <v>301</v>
      </c>
      <c r="D133" s="129" t="s">
        <v>133</v>
      </c>
      <c r="E133" s="130" t="s">
        <v>682</v>
      </c>
      <c r="F133" s="131" t="s">
        <v>683</v>
      </c>
      <c r="G133" s="132" t="s">
        <v>350</v>
      </c>
      <c r="H133" s="133">
        <v>35.020000000000003</v>
      </c>
      <c r="I133" s="134"/>
      <c r="J133" s="135">
        <f>ROUND(I133*H133,2)</f>
        <v>0</v>
      </c>
      <c r="K133" s="136"/>
      <c r="L133" s="33"/>
      <c r="M133" s="137" t="s">
        <v>32</v>
      </c>
      <c r="N133" s="138" t="s">
        <v>49</v>
      </c>
      <c r="P133" s="139">
        <f>O133*H133</f>
        <v>0</v>
      </c>
      <c r="Q133" s="139">
        <v>0</v>
      </c>
      <c r="R133" s="139">
        <f>Q133*H133</f>
        <v>0</v>
      </c>
      <c r="S133" s="139">
        <v>0</v>
      </c>
      <c r="T133" s="140">
        <f>S133*H133</f>
        <v>0</v>
      </c>
      <c r="AR133" s="141" t="s">
        <v>233</v>
      </c>
      <c r="AT133" s="141" t="s">
        <v>133</v>
      </c>
      <c r="AU133" s="141" t="s">
        <v>87</v>
      </c>
      <c r="AY133" s="17" t="s">
        <v>131</v>
      </c>
      <c r="BE133" s="142">
        <f>IF(N133="základní",J133,0)</f>
        <v>0</v>
      </c>
      <c r="BF133" s="142">
        <f>IF(N133="snížená",J133,0)</f>
        <v>0</v>
      </c>
      <c r="BG133" s="142">
        <f>IF(N133="zákl. přenesená",J133,0)</f>
        <v>0</v>
      </c>
      <c r="BH133" s="142">
        <f>IF(N133="sníž. přenesená",J133,0)</f>
        <v>0</v>
      </c>
      <c r="BI133" s="142">
        <f>IF(N133="nulová",J133,0)</f>
        <v>0</v>
      </c>
      <c r="BJ133" s="17" t="s">
        <v>85</v>
      </c>
      <c r="BK133" s="142">
        <f>ROUND(I133*H133,2)</f>
        <v>0</v>
      </c>
      <c r="BL133" s="17" t="s">
        <v>233</v>
      </c>
      <c r="BM133" s="141" t="s">
        <v>684</v>
      </c>
    </row>
    <row r="134" spans="2:65" s="12" customFormat="1" ht="11.25" x14ac:dyDescent="0.2">
      <c r="B134" s="147"/>
      <c r="D134" s="148" t="s">
        <v>141</v>
      </c>
      <c r="E134" s="149" t="s">
        <v>32</v>
      </c>
      <c r="F134" s="150" t="s">
        <v>685</v>
      </c>
      <c r="H134" s="151">
        <v>35.020000000000003</v>
      </c>
      <c r="I134" s="152"/>
      <c r="L134" s="147"/>
      <c r="M134" s="153"/>
      <c r="T134" s="154"/>
      <c r="AT134" s="149" t="s">
        <v>141</v>
      </c>
      <c r="AU134" s="149" t="s">
        <v>87</v>
      </c>
      <c r="AV134" s="12" t="s">
        <v>87</v>
      </c>
      <c r="AW134" s="12" t="s">
        <v>39</v>
      </c>
      <c r="AX134" s="12" t="s">
        <v>85</v>
      </c>
      <c r="AY134" s="149" t="s">
        <v>131</v>
      </c>
    </row>
    <row r="135" spans="2:65" s="1" customFormat="1" ht="21.75" customHeight="1" x14ac:dyDescent="0.2">
      <c r="B135" s="33"/>
      <c r="C135" s="129" t="s">
        <v>306</v>
      </c>
      <c r="D135" s="129" t="s">
        <v>133</v>
      </c>
      <c r="E135" s="130" t="s">
        <v>686</v>
      </c>
      <c r="F135" s="131" t="s">
        <v>687</v>
      </c>
      <c r="G135" s="132" t="s">
        <v>350</v>
      </c>
      <c r="H135" s="133">
        <v>14.42</v>
      </c>
      <c r="I135" s="134"/>
      <c r="J135" s="135">
        <f>ROUND(I135*H135,2)</f>
        <v>0</v>
      </c>
      <c r="K135" s="136"/>
      <c r="L135" s="33"/>
      <c r="M135" s="137" t="s">
        <v>32</v>
      </c>
      <c r="N135" s="138" t="s">
        <v>49</v>
      </c>
      <c r="P135" s="139">
        <f>O135*H135</f>
        <v>0</v>
      </c>
      <c r="Q135" s="139">
        <v>0</v>
      </c>
      <c r="R135" s="139">
        <f>Q135*H135</f>
        <v>0</v>
      </c>
      <c r="S135" s="139">
        <v>0</v>
      </c>
      <c r="T135" s="140">
        <f>S135*H135</f>
        <v>0</v>
      </c>
      <c r="AR135" s="141" t="s">
        <v>233</v>
      </c>
      <c r="AT135" s="141" t="s">
        <v>133</v>
      </c>
      <c r="AU135" s="141" t="s">
        <v>87</v>
      </c>
      <c r="AY135" s="17" t="s">
        <v>131</v>
      </c>
      <c r="BE135" s="142">
        <f>IF(N135="základní",J135,0)</f>
        <v>0</v>
      </c>
      <c r="BF135" s="142">
        <f>IF(N135="snížená",J135,0)</f>
        <v>0</v>
      </c>
      <c r="BG135" s="142">
        <f>IF(N135="zákl. přenesená",J135,0)</f>
        <v>0</v>
      </c>
      <c r="BH135" s="142">
        <f>IF(N135="sníž. přenesená",J135,0)</f>
        <v>0</v>
      </c>
      <c r="BI135" s="142">
        <f>IF(N135="nulová",J135,0)</f>
        <v>0</v>
      </c>
      <c r="BJ135" s="17" t="s">
        <v>85</v>
      </c>
      <c r="BK135" s="142">
        <f>ROUND(I135*H135,2)</f>
        <v>0</v>
      </c>
      <c r="BL135" s="17" t="s">
        <v>233</v>
      </c>
      <c r="BM135" s="141" t="s">
        <v>688</v>
      </c>
    </row>
    <row r="136" spans="2:65" s="12" customFormat="1" ht="11.25" x14ac:dyDescent="0.2">
      <c r="B136" s="147"/>
      <c r="D136" s="148" t="s">
        <v>141</v>
      </c>
      <c r="E136" s="149" t="s">
        <v>32</v>
      </c>
      <c r="F136" s="150" t="s">
        <v>689</v>
      </c>
      <c r="H136" s="151">
        <v>14.42</v>
      </c>
      <c r="I136" s="152"/>
      <c r="L136" s="147"/>
      <c r="M136" s="153"/>
      <c r="T136" s="154"/>
      <c r="AT136" s="149" t="s">
        <v>141</v>
      </c>
      <c r="AU136" s="149" t="s">
        <v>87</v>
      </c>
      <c r="AV136" s="12" t="s">
        <v>87</v>
      </c>
      <c r="AW136" s="12" t="s">
        <v>39</v>
      </c>
      <c r="AX136" s="12" t="s">
        <v>85</v>
      </c>
      <c r="AY136" s="149" t="s">
        <v>131</v>
      </c>
    </row>
    <row r="137" spans="2:65" s="1" customFormat="1" ht="16.5" customHeight="1" x14ac:dyDescent="0.2">
      <c r="B137" s="33"/>
      <c r="C137" s="129" t="s">
        <v>313</v>
      </c>
      <c r="D137" s="129" t="s">
        <v>133</v>
      </c>
      <c r="E137" s="130" t="s">
        <v>690</v>
      </c>
      <c r="F137" s="131" t="s">
        <v>691</v>
      </c>
      <c r="G137" s="132" t="s">
        <v>350</v>
      </c>
      <c r="H137" s="133">
        <v>75</v>
      </c>
      <c r="I137" s="134"/>
      <c r="J137" s="135">
        <f>ROUND(I137*H137,2)</f>
        <v>0</v>
      </c>
      <c r="K137" s="136"/>
      <c r="L137" s="33"/>
      <c r="M137" s="137" t="s">
        <v>32</v>
      </c>
      <c r="N137" s="138" t="s">
        <v>49</v>
      </c>
      <c r="P137" s="139">
        <f>O137*H137</f>
        <v>0</v>
      </c>
      <c r="Q137" s="139">
        <v>0</v>
      </c>
      <c r="R137" s="139">
        <f>Q137*H137</f>
        <v>0</v>
      </c>
      <c r="S137" s="139">
        <v>0</v>
      </c>
      <c r="T137" s="140">
        <f>S137*H137</f>
        <v>0</v>
      </c>
      <c r="AR137" s="141" t="s">
        <v>233</v>
      </c>
      <c r="AT137" s="141" t="s">
        <v>133</v>
      </c>
      <c r="AU137" s="141" t="s">
        <v>87</v>
      </c>
      <c r="AY137" s="17" t="s">
        <v>131</v>
      </c>
      <c r="BE137" s="142">
        <f>IF(N137="základní",J137,0)</f>
        <v>0</v>
      </c>
      <c r="BF137" s="142">
        <f>IF(N137="snížená",J137,0)</f>
        <v>0</v>
      </c>
      <c r="BG137" s="142">
        <f>IF(N137="zákl. přenesená",J137,0)</f>
        <v>0</v>
      </c>
      <c r="BH137" s="142">
        <f>IF(N137="sníž. přenesená",J137,0)</f>
        <v>0</v>
      </c>
      <c r="BI137" s="142">
        <f>IF(N137="nulová",J137,0)</f>
        <v>0</v>
      </c>
      <c r="BJ137" s="17" t="s">
        <v>85</v>
      </c>
      <c r="BK137" s="142">
        <f>ROUND(I137*H137,2)</f>
        <v>0</v>
      </c>
      <c r="BL137" s="17" t="s">
        <v>233</v>
      </c>
      <c r="BM137" s="141" t="s">
        <v>692</v>
      </c>
    </row>
    <row r="138" spans="2:65" s="12" customFormat="1" ht="11.25" x14ac:dyDescent="0.2">
      <c r="B138" s="147"/>
      <c r="D138" s="148" t="s">
        <v>141</v>
      </c>
      <c r="E138" s="149" t="s">
        <v>32</v>
      </c>
      <c r="F138" s="150" t="s">
        <v>693</v>
      </c>
      <c r="H138" s="151">
        <v>75</v>
      </c>
      <c r="I138" s="152"/>
      <c r="L138" s="147"/>
      <c r="M138" s="153"/>
      <c r="T138" s="154"/>
      <c r="AT138" s="149" t="s">
        <v>141</v>
      </c>
      <c r="AU138" s="149" t="s">
        <v>87</v>
      </c>
      <c r="AV138" s="12" t="s">
        <v>87</v>
      </c>
      <c r="AW138" s="12" t="s">
        <v>39</v>
      </c>
      <c r="AX138" s="12" t="s">
        <v>85</v>
      </c>
      <c r="AY138" s="149" t="s">
        <v>131</v>
      </c>
    </row>
    <row r="139" spans="2:65" s="1" customFormat="1" ht="16.5" customHeight="1" x14ac:dyDescent="0.2">
      <c r="B139" s="33"/>
      <c r="C139" s="129" t="s">
        <v>319</v>
      </c>
      <c r="D139" s="129" t="s">
        <v>133</v>
      </c>
      <c r="E139" s="130" t="s">
        <v>694</v>
      </c>
      <c r="F139" s="131" t="s">
        <v>695</v>
      </c>
      <c r="G139" s="132" t="s">
        <v>350</v>
      </c>
      <c r="H139" s="133">
        <v>34</v>
      </c>
      <c r="I139" s="134"/>
      <c r="J139" s="135">
        <f t="shared" ref="J139:J150" si="0">ROUND(I139*H139,2)</f>
        <v>0</v>
      </c>
      <c r="K139" s="136"/>
      <c r="L139" s="33"/>
      <c r="M139" s="137" t="s">
        <v>32</v>
      </c>
      <c r="N139" s="138" t="s">
        <v>49</v>
      </c>
      <c r="P139" s="139">
        <f t="shared" ref="P139:P150" si="1">O139*H139</f>
        <v>0</v>
      </c>
      <c r="Q139" s="139">
        <v>0</v>
      </c>
      <c r="R139" s="139">
        <f t="shared" ref="R139:R150" si="2">Q139*H139</f>
        <v>0</v>
      </c>
      <c r="S139" s="139">
        <v>0</v>
      </c>
      <c r="T139" s="140">
        <f t="shared" ref="T139:T150" si="3">S139*H139</f>
        <v>0</v>
      </c>
      <c r="AR139" s="141" t="s">
        <v>233</v>
      </c>
      <c r="AT139" s="141" t="s">
        <v>133</v>
      </c>
      <c r="AU139" s="141" t="s">
        <v>87</v>
      </c>
      <c r="AY139" s="17" t="s">
        <v>131</v>
      </c>
      <c r="BE139" s="142">
        <f t="shared" ref="BE139:BE150" si="4">IF(N139="základní",J139,0)</f>
        <v>0</v>
      </c>
      <c r="BF139" s="142">
        <f t="shared" ref="BF139:BF150" si="5">IF(N139="snížená",J139,0)</f>
        <v>0</v>
      </c>
      <c r="BG139" s="142">
        <f t="shared" ref="BG139:BG150" si="6">IF(N139="zákl. přenesená",J139,0)</f>
        <v>0</v>
      </c>
      <c r="BH139" s="142">
        <f t="shared" ref="BH139:BH150" si="7">IF(N139="sníž. přenesená",J139,0)</f>
        <v>0</v>
      </c>
      <c r="BI139" s="142">
        <f t="shared" ref="BI139:BI150" si="8">IF(N139="nulová",J139,0)</f>
        <v>0</v>
      </c>
      <c r="BJ139" s="17" t="s">
        <v>85</v>
      </c>
      <c r="BK139" s="142">
        <f t="shared" ref="BK139:BK150" si="9">ROUND(I139*H139,2)</f>
        <v>0</v>
      </c>
      <c r="BL139" s="17" t="s">
        <v>233</v>
      </c>
      <c r="BM139" s="141" t="s">
        <v>696</v>
      </c>
    </row>
    <row r="140" spans="2:65" s="1" customFormat="1" ht="16.5" customHeight="1" x14ac:dyDescent="0.2">
      <c r="B140" s="33"/>
      <c r="C140" s="129" t="s">
        <v>325</v>
      </c>
      <c r="D140" s="129" t="s">
        <v>133</v>
      </c>
      <c r="E140" s="130" t="s">
        <v>697</v>
      </c>
      <c r="F140" s="131" t="s">
        <v>698</v>
      </c>
      <c r="G140" s="132" t="s">
        <v>350</v>
      </c>
      <c r="H140" s="133">
        <v>14</v>
      </c>
      <c r="I140" s="134"/>
      <c r="J140" s="135">
        <f t="shared" si="0"/>
        <v>0</v>
      </c>
      <c r="K140" s="136"/>
      <c r="L140" s="33"/>
      <c r="M140" s="137" t="s">
        <v>32</v>
      </c>
      <c r="N140" s="138" t="s">
        <v>49</v>
      </c>
      <c r="P140" s="139">
        <f t="shared" si="1"/>
        <v>0</v>
      </c>
      <c r="Q140" s="139">
        <v>0</v>
      </c>
      <c r="R140" s="139">
        <f t="shared" si="2"/>
        <v>0</v>
      </c>
      <c r="S140" s="139">
        <v>0</v>
      </c>
      <c r="T140" s="140">
        <f t="shared" si="3"/>
        <v>0</v>
      </c>
      <c r="AR140" s="141" t="s">
        <v>233</v>
      </c>
      <c r="AT140" s="141" t="s">
        <v>133</v>
      </c>
      <c r="AU140" s="141" t="s">
        <v>87</v>
      </c>
      <c r="AY140" s="17" t="s">
        <v>131</v>
      </c>
      <c r="BE140" s="142">
        <f t="shared" si="4"/>
        <v>0</v>
      </c>
      <c r="BF140" s="142">
        <f t="shared" si="5"/>
        <v>0</v>
      </c>
      <c r="BG140" s="142">
        <f t="shared" si="6"/>
        <v>0</v>
      </c>
      <c r="BH140" s="142">
        <f t="shared" si="7"/>
        <v>0</v>
      </c>
      <c r="BI140" s="142">
        <f t="shared" si="8"/>
        <v>0</v>
      </c>
      <c r="BJ140" s="17" t="s">
        <v>85</v>
      </c>
      <c r="BK140" s="142">
        <f t="shared" si="9"/>
        <v>0</v>
      </c>
      <c r="BL140" s="17" t="s">
        <v>233</v>
      </c>
      <c r="BM140" s="141" t="s">
        <v>699</v>
      </c>
    </row>
    <row r="141" spans="2:65" s="1" customFormat="1" ht="16.5" customHeight="1" x14ac:dyDescent="0.2">
      <c r="B141" s="33"/>
      <c r="C141" s="129" t="s">
        <v>331</v>
      </c>
      <c r="D141" s="129" t="s">
        <v>133</v>
      </c>
      <c r="E141" s="130" t="s">
        <v>700</v>
      </c>
      <c r="F141" s="131" t="s">
        <v>701</v>
      </c>
      <c r="G141" s="132" t="s">
        <v>215</v>
      </c>
      <c r="H141" s="133">
        <v>26</v>
      </c>
      <c r="I141" s="134"/>
      <c r="J141" s="135">
        <f t="shared" si="0"/>
        <v>0</v>
      </c>
      <c r="K141" s="136"/>
      <c r="L141" s="33"/>
      <c r="M141" s="137" t="s">
        <v>32</v>
      </c>
      <c r="N141" s="138" t="s">
        <v>49</v>
      </c>
      <c r="P141" s="139">
        <f t="shared" si="1"/>
        <v>0</v>
      </c>
      <c r="Q141" s="139">
        <v>0</v>
      </c>
      <c r="R141" s="139">
        <f t="shared" si="2"/>
        <v>0</v>
      </c>
      <c r="S141" s="139">
        <v>0</v>
      </c>
      <c r="T141" s="140">
        <f t="shared" si="3"/>
        <v>0</v>
      </c>
      <c r="AR141" s="141" t="s">
        <v>233</v>
      </c>
      <c r="AT141" s="141" t="s">
        <v>133</v>
      </c>
      <c r="AU141" s="141" t="s">
        <v>87</v>
      </c>
      <c r="AY141" s="17" t="s">
        <v>131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7" t="s">
        <v>85</v>
      </c>
      <c r="BK141" s="142">
        <f t="shared" si="9"/>
        <v>0</v>
      </c>
      <c r="BL141" s="17" t="s">
        <v>233</v>
      </c>
      <c r="BM141" s="141" t="s">
        <v>702</v>
      </c>
    </row>
    <row r="142" spans="2:65" s="1" customFormat="1" ht="16.5" customHeight="1" x14ac:dyDescent="0.2">
      <c r="B142" s="33"/>
      <c r="C142" s="129" t="s">
        <v>336</v>
      </c>
      <c r="D142" s="129" t="s">
        <v>133</v>
      </c>
      <c r="E142" s="130" t="s">
        <v>703</v>
      </c>
      <c r="F142" s="131" t="s">
        <v>704</v>
      </c>
      <c r="G142" s="132" t="s">
        <v>215</v>
      </c>
      <c r="H142" s="133">
        <v>26</v>
      </c>
      <c r="I142" s="134"/>
      <c r="J142" s="135">
        <f t="shared" si="0"/>
        <v>0</v>
      </c>
      <c r="K142" s="136"/>
      <c r="L142" s="33"/>
      <c r="M142" s="137" t="s">
        <v>32</v>
      </c>
      <c r="N142" s="138" t="s">
        <v>49</v>
      </c>
      <c r="P142" s="139">
        <f t="shared" si="1"/>
        <v>0</v>
      </c>
      <c r="Q142" s="139">
        <v>0</v>
      </c>
      <c r="R142" s="139">
        <f t="shared" si="2"/>
        <v>0</v>
      </c>
      <c r="S142" s="139">
        <v>0</v>
      </c>
      <c r="T142" s="140">
        <f t="shared" si="3"/>
        <v>0</v>
      </c>
      <c r="AR142" s="141" t="s">
        <v>233</v>
      </c>
      <c r="AT142" s="141" t="s">
        <v>133</v>
      </c>
      <c r="AU142" s="141" t="s">
        <v>87</v>
      </c>
      <c r="AY142" s="17" t="s">
        <v>131</v>
      </c>
      <c r="BE142" s="142">
        <f t="shared" si="4"/>
        <v>0</v>
      </c>
      <c r="BF142" s="142">
        <f t="shared" si="5"/>
        <v>0</v>
      </c>
      <c r="BG142" s="142">
        <f t="shared" si="6"/>
        <v>0</v>
      </c>
      <c r="BH142" s="142">
        <f t="shared" si="7"/>
        <v>0</v>
      </c>
      <c r="BI142" s="142">
        <f t="shared" si="8"/>
        <v>0</v>
      </c>
      <c r="BJ142" s="17" t="s">
        <v>85</v>
      </c>
      <c r="BK142" s="142">
        <f t="shared" si="9"/>
        <v>0</v>
      </c>
      <c r="BL142" s="17" t="s">
        <v>233</v>
      </c>
      <c r="BM142" s="141" t="s">
        <v>705</v>
      </c>
    </row>
    <row r="143" spans="2:65" s="1" customFormat="1" ht="16.5" customHeight="1" x14ac:dyDescent="0.2">
      <c r="B143" s="33"/>
      <c r="C143" s="129" t="s">
        <v>341</v>
      </c>
      <c r="D143" s="129" t="s">
        <v>133</v>
      </c>
      <c r="E143" s="130" t="s">
        <v>706</v>
      </c>
      <c r="F143" s="131" t="s">
        <v>707</v>
      </c>
      <c r="G143" s="132" t="s">
        <v>708</v>
      </c>
      <c r="H143" s="133">
        <v>26</v>
      </c>
      <c r="I143" s="134"/>
      <c r="J143" s="135">
        <f t="shared" si="0"/>
        <v>0</v>
      </c>
      <c r="K143" s="136"/>
      <c r="L143" s="33"/>
      <c r="M143" s="137" t="s">
        <v>32</v>
      </c>
      <c r="N143" s="138" t="s">
        <v>49</v>
      </c>
      <c r="P143" s="139">
        <f t="shared" si="1"/>
        <v>0</v>
      </c>
      <c r="Q143" s="139">
        <v>0</v>
      </c>
      <c r="R143" s="139">
        <f t="shared" si="2"/>
        <v>0</v>
      </c>
      <c r="S143" s="139">
        <v>0</v>
      </c>
      <c r="T143" s="140">
        <f t="shared" si="3"/>
        <v>0</v>
      </c>
      <c r="AR143" s="141" t="s">
        <v>233</v>
      </c>
      <c r="AT143" s="141" t="s">
        <v>133</v>
      </c>
      <c r="AU143" s="141" t="s">
        <v>87</v>
      </c>
      <c r="AY143" s="17" t="s">
        <v>131</v>
      </c>
      <c r="BE143" s="142">
        <f t="shared" si="4"/>
        <v>0</v>
      </c>
      <c r="BF143" s="142">
        <f t="shared" si="5"/>
        <v>0</v>
      </c>
      <c r="BG143" s="142">
        <f t="shared" si="6"/>
        <v>0</v>
      </c>
      <c r="BH143" s="142">
        <f t="shared" si="7"/>
        <v>0</v>
      </c>
      <c r="BI143" s="142">
        <f t="shared" si="8"/>
        <v>0</v>
      </c>
      <c r="BJ143" s="17" t="s">
        <v>85</v>
      </c>
      <c r="BK143" s="142">
        <f t="shared" si="9"/>
        <v>0</v>
      </c>
      <c r="BL143" s="17" t="s">
        <v>233</v>
      </c>
      <c r="BM143" s="141" t="s">
        <v>709</v>
      </c>
    </row>
    <row r="144" spans="2:65" s="1" customFormat="1" ht="24.2" customHeight="1" x14ac:dyDescent="0.2">
      <c r="B144" s="33"/>
      <c r="C144" s="129" t="s">
        <v>347</v>
      </c>
      <c r="D144" s="129" t="s">
        <v>133</v>
      </c>
      <c r="E144" s="130" t="s">
        <v>710</v>
      </c>
      <c r="F144" s="131" t="s">
        <v>711</v>
      </c>
      <c r="G144" s="132" t="s">
        <v>215</v>
      </c>
      <c r="H144" s="133">
        <v>23</v>
      </c>
      <c r="I144" s="134"/>
      <c r="J144" s="135">
        <f t="shared" si="0"/>
        <v>0</v>
      </c>
      <c r="K144" s="136"/>
      <c r="L144" s="33"/>
      <c r="M144" s="137" t="s">
        <v>32</v>
      </c>
      <c r="N144" s="138" t="s">
        <v>49</v>
      </c>
      <c r="P144" s="139">
        <f t="shared" si="1"/>
        <v>0</v>
      </c>
      <c r="Q144" s="139">
        <v>0</v>
      </c>
      <c r="R144" s="139">
        <f t="shared" si="2"/>
        <v>0</v>
      </c>
      <c r="S144" s="139">
        <v>0</v>
      </c>
      <c r="T144" s="140">
        <f t="shared" si="3"/>
        <v>0</v>
      </c>
      <c r="AR144" s="141" t="s">
        <v>233</v>
      </c>
      <c r="AT144" s="141" t="s">
        <v>133</v>
      </c>
      <c r="AU144" s="141" t="s">
        <v>87</v>
      </c>
      <c r="AY144" s="17" t="s">
        <v>131</v>
      </c>
      <c r="BE144" s="142">
        <f t="shared" si="4"/>
        <v>0</v>
      </c>
      <c r="BF144" s="142">
        <f t="shared" si="5"/>
        <v>0</v>
      </c>
      <c r="BG144" s="142">
        <f t="shared" si="6"/>
        <v>0</v>
      </c>
      <c r="BH144" s="142">
        <f t="shared" si="7"/>
        <v>0</v>
      </c>
      <c r="BI144" s="142">
        <f t="shared" si="8"/>
        <v>0</v>
      </c>
      <c r="BJ144" s="17" t="s">
        <v>85</v>
      </c>
      <c r="BK144" s="142">
        <f t="shared" si="9"/>
        <v>0</v>
      </c>
      <c r="BL144" s="17" t="s">
        <v>233</v>
      </c>
      <c r="BM144" s="141" t="s">
        <v>712</v>
      </c>
    </row>
    <row r="145" spans="2:65" s="1" customFormat="1" ht="24.2" customHeight="1" x14ac:dyDescent="0.2">
      <c r="B145" s="33"/>
      <c r="C145" s="129" t="s">
        <v>354</v>
      </c>
      <c r="D145" s="129" t="s">
        <v>133</v>
      </c>
      <c r="E145" s="130" t="s">
        <v>713</v>
      </c>
      <c r="F145" s="131" t="s">
        <v>714</v>
      </c>
      <c r="G145" s="132" t="s">
        <v>215</v>
      </c>
      <c r="H145" s="133">
        <v>1</v>
      </c>
      <c r="I145" s="134"/>
      <c r="J145" s="135">
        <f t="shared" si="0"/>
        <v>0</v>
      </c>
      <c r="K145" s="136"/>
      <c r="L145" s="33"/>
      <c r="M145" s="137" t="s">
        <v>32</v>
      </c>
      <c r="N145" s="138" t="s">
        <v>49</v>
      </c>
      <c r="P145" s="139">
        <f t="shared" si="1"/>
        <v>0</v>
      </c>
      <c r="Q145" s="139">
        <v>0</v>
      </c>
      <c r="R145" s="139">
        <f t="shared" si="2"/>
        <v>0</v>
      </c>
      <c r="S145" s="139">
        <v>0</v>
      </c>
      <c r="T145" s="140">
        <f t="shared" si="3"/>
        <v>0</v>
      </c>
      <c r="AR145" s="141" t="s">
        <v>233</v>
      </c>
      <c r="AT145" s="141" t="s">
        <v>133</v>
      </c>
      <c r="AU145" s="141" t="s">
        <v>87</v>
      </c>
      <c r="AY145" s="17" t="s">
        <v>131</v>
      </c>
      <c r="BE145" s="142">
        <f t="shared" si="4"/>
        <v>0</v>
      </c>
      <c r="BF145" s="142">
        <f t="shared" si="5"/>
        <v>0</v>
      </c>
      <c r="BG145" s="142">
        <f t="shared" si="6"/>
        <v>0</v>
      </c>
      <c r="BH145" s="142">
        <f t="shared" si="7"/>
        <v>0</v>
      </c>
      <c r="BI145" s="142">
        <f t="shared" si="8"/>
        <v>0</v>
      </c>
      <c r="BJ145" s="17" t="s">
        <v>85</v>
      </c>
      <c r="BK145" s="142">
        <f t="shared" si="9"/>
        <v>0</v>
      </c>
      <c r="BL145" s="17" t="s">
        <v>233</v>
      </c>
      <c r="BM145" s="141" t="s">
        <v>715</v>
      </c>
    </row>
    <row r="146" spans="2:65" s="1" customFormat="1" ht="24.2" customHeight="1" x14ac:dyDescent="0.2">
      <c r="B146" s="33"/>
      <c r="C146" s="129" t="s">
        <v>361</v>
      </c>
      <c r="D146" s="129" t="s">
        <v>133</v>
      </c>
      <c r="E146" s="130" t="s">
        <v>716</v>
      </c>
      <c r="F146" s="131" t="s">
        <v>717</v>
      </c>
      <c r="G146" s="132" t="s">
        <v>215</v>
      </c>
      <c r="H146" s="133">
        <v>11</v>
      </c>
      <c r="I146" s="134"/>
      <c r="J146" s="135">
        <f t="shared" si="0"/>
        <v>0</v>
      </c>
      <c r="K146" s="136"/>
      <c r="L146" s="33"/>
      <c r="M146" s="137" t="s">
        <v>32</v>
      </c>
      <c r="N146" s="138" t="s">
        <v>49</v>
      </c>
      <c r="P146" s="139">
        <f t="shared" si="1"/>
        <v>0</v>
      </c>
      <c r="Q146" s="139">
        <v>0</v>
      </c>
      <c r="R146" s="139">
        <f t="shared" si="2"/>
        <v>0</v>
      </c>
      <c r="S146" s="139">
        <v>0</v>
      </c>
      <c r="T146" s="140">
        <f t="shared" si="3"/>
        <v>0</v>
      </c>
      <c r="AR146" s="141" t="s">
        <v>233</v>
      </c>
      <c r="AT146" s="141" t="s">
        <v>133</v>
      </c>
      <c r="AU146" s="141" t="s">
        <v>87</v>
      </c>
      <c r="AY146" s="17" t="s">
        <v>131</v>
      </c>
      <c r="BE146" s="142">
        <f t="shared" si="4"/>
        <v>0</v>
      </c>
      <c r="BF146" s="142">
        <f t="shared" si="5"/>
        <v>0</v>
      </c>
      <c r="BG146" s="142">
        <f t="shared" si="6"/>
        <v>0</v>
      </c>
      <c r="BH146" s="142">
        <f t="shared" si="7"/>
        <v>0</v>
      </c>
      <c r="BI146" s="142">
        <f t="shared" si="8"/>
        <v>0</v>
      </c>
      <c r="BJ146" s="17" t="s">
        <v>85</v>
      </c>
      <c r="BK146" s="142">
        <f t="shared" si="9"/>
        <v>0</v>
      </c>
      <c r="BL146" s="17" t="s">
        <v>233</v>
      </c>
      <c r="BM146" s="141" t="s">
        <v>718</v>
      </c>
    </row>
    <row r="147" spans="2:65" s="1" customFormat="1" ht="16.5" customHeight="1" x14ac:dyDescent="0.2">
      <c r="B147" s="33"/>
      <c r="C147" s="129" t="s">
        <v>367</v>
      </c>
      <c r="D147" s="129" t="s">
        <v>133</v>
      </c>
      <c r="E147" s="130" t="s">
        <v>719</v>
      </c>
      <c r="F147" s="131" t="s">
        <v>720</v>
      </c>
      <c r="G147" s="132" t="s">
        <v>708</v>
      </c>
      <c r="H147" s="133">
        <v>1</v>
      </c>
      <c r="I147" s="134"/>
      <c r="J147" s="135">
        <f t="shared" si="0"/>
        <v>0</v>
      </c>
      <c r="K147" s="136"/>
      <c r="L147" s="33"/>
      <c r="M147" s="137" t="s">
        <v>32</v>
      </c>
      <c r="N147" s="138" t="s">
        <v>49</v>
      </c>
      <c r="P147" s="139">
        <f t="shared" si="1"/>
        <v>0</v>
      </c>
      <c r="Q147" s="139">
        <v>0</v>
      </c>
      <c r="R147" s="139">
        <f t="shared" si="2"/>
        <v>0</v>
      </c>
      <c r="S147" s="139">
        <v>0</v>
      </c>
      <c r="T147" s="140">
        <f t="shared" si="3"/>
        <v>0</v>
      </c>
      <c r="AR147" s="141" t="s">
        <v>233</v>
      </c>
      <c r="AT147" s="141" t="s">
        <v>133</v>
      </c>
      <c r="AU147" s="141" t="s">
        <v>87</v>
      </c>
      <c r="AY147" s="17" t="s">
        <v>131</v>
      </c>
      <c r="BE147" s="142">
        <f t="shared" si="4"/>
        <v>0</v>
      </c>
      <c r="BF147" s="142">
        <f t="shared" si="5"/>
        <v>0</v>
      </c>
      <c r="BG147" s="142">
        <f t="shared" si="6"/>
        <v>0</v>
      </c>
      <c r="BH147" s="142">
        <f t="shared" si="7"/>
        <v>0</v>
      </c>
      <c r="BI147" s="142">
        <f t="shared" si="8"/>
        <v>0</v>
      </c>
      <c r="BJ147" s="17" t="s">
        <v>85</v>
      </c>
      <c r="BK147" s="142">
        <f t="shared" si="9"/>
        <v>0</v>
      </c>
      <c r="BL147" s="17" t="s">
        <v>233</v>
      </c>
      <c r="BM147" s="141" t="s">
        <v>721</v>
      </c>
    </row>
    <row r="148" spans="2:65" s="1" customFormat="1" ht="16.5" customHeight="1" x14ac:dyDescent="0.2">
      <c r="B148" s="33"/>
      <c r="C148" s="129" t="s">
        <v>374</v>
      </c>
      <c r="D148" s="129" t="s">
        <v>133</v>
      </c>
      <c r="E148" s="130" t="s">
        <v>722</v>
      </c>
      <c r="F148" s="131" t="s">
        <v>723</v>
      </c>
      <c r="G148" s="132" t="s">
        <v>215</v>
      </c>
      <c r="H148" s="133">
        <v>1</v>
      </c>
      <c r="I148" s="134"/>
      <c r="J148" s="135">
        <f t="shared" si="0"/>
        <v>0</v>
      </c>
      <c r="K148" s="136"/>
      <c r="L148" s="33"/>
      <c r="M148" s="137" t="s">
        <v>32</v>
      </c>
      <c r="N148" s="138" t="s">
        <v>49</v>
      </c>
      <c r="P148" s="139">
        <f t="shared" si="1"/>
        <v>0</v>
      </c>
      <c r="Q148" s="139">
        <v>0</v>
      </c>
      <c r="R148" s="139">
        <f t="shared" si="2"/>
        <v>0</v>
      </c>
      <c r="S148" s="139">
        <v>0</v>
      </c>
      <c r="T148" s="140">
        <f t="shared" si="3"/>
        <v>0</v>
      </c>
      <c r="AR148" s="141" t="s">
        <v>233</v>
      </c>
      <c r="AT148" s="141" t="s">
        <v>133</v>
      </c>
      <c r="AU148" s="141" t="s">
        <v>87</v>
      </c>
      <c r="AY148" s="17" t="s">
        <v>131</v>
      </c>
      <c r="BE148" s="142">
        <f t="shared" si="4"/>
        <v>0</v>
      </c>
      <c r="BF148" s="142">
        <f t="shared" si="5"/>
        <v>0</v>
      </c>
      <c r="BG148" s="142">
        <f t="shared" si="6"/>
        <v>0</v>
      </c>
      <c r="BH148" s="142">
        <f t="shared" si="7"/>
        <v>0</v>
      </c>
      <c r="BI148" s="142">
        <f t="shared" si="8"/>
        <v>0</v>
      </c>
      <c r="BJ148" s="17" t="s">
        <v>85</v>
      </c>
      <c r="BK148" s="142">
        <f t="shared" si="9"/>
        <v>0</v>
      </c>
      <c r="BL148" s="17" t="s">
        <v>233</v>
      </c>
      <c r="BM148" s="141" t="s">
        <v>724</v>
      </c>
    </row>
    <row r="149" spans="2:65" s="1" customFormat="1" ht="16.5" customHeight="1" x14ac:dyDescent="0.2">
      <c r="B149" s="33"/>
      <c r="C149" s="129" t="s">
        <v>380</v>
      </c>
      <c r="D149" s="129" t="s">
        <v>133</v>
      </c>
      <c r="E149" s="130" t="s">
        <v>725</v>
      </c>
      <c r="F149" s="131" t="s">
        <v>726</v>
      </c>
      <c r="G149" s="132" t="s">
        <v>215</v>
      </c>
      <c r="H149" s="133">
        <v>6</v>
      </c>
      <c r="I149" s="134"/>
      <c r="J149" s="135">
        <f t="shared" si="0"/>
        <v>0</v>
      </c>
      <c r="K149" s="136"/>
      <c r="L149" s="33"/>
      <c r="M149" s="137" t="s">
        <v>32</v>
      </c>
      <c r="N149" s="138" t="s">
        <v>49</v>
      </c>
      <c r="P149" s="139">
        <f t="shared" si="1"/>
        <v>0</v>
      </c>
      <c r="Q149" s="139">
        <v>0</v>
      </c>
      <c r="R149" s="139">
        <f t="shared" si="2"/>
        <v>0</v>
      </c>
      <c r="S149" s="139">
        <v>0</v>
      </c>
      <c r="T149" s="140">
        <f t="shared" si="3"/>
        <v>0</v>
      </c>
      <c r="AR149" s="141" t="s">
        <v>233</v>
      </c>
      <c r="AT149" s="141" t="s">
        <v>133</v>
      </c>
      <c r="AU149" s="141" t="s">
        <v>87</v>
      </c>
      <c r="AY149" s="17" t="s">
        <v>131</v>
      </c>
      <c r="BE149" s="142">
        <f t="shared" si="4"/>
        <v>0</v>
      </c>
      <c r="BF149" s="142">
        <f t="shared" si="5"/>
        <v>0</v>
      </c>
      <c r="BG149" s="142">
        <f t="shared" si="6"/>
        <v>0</v>
      </c>
      <c r="BH149" s="142">
        <f t="shared" si="7"/>
        <v>0</v>
      </c>
      <c r="BI149" s="142">
        <f t="shared" si="8"/>
        <v>0</v>
      </c>
      <c r="BJ149" s="17" t="s">
        <v>85</v>
      </c>
      <c r="BK149" s="142">
        <f t="shared" si="9"/>
        <v>0</v>
      </c>
      <c r="BL149" s="17" t="s">
        <v>233</v>
      </c>
      <c r="BM149" s="141" t="s">
        <v>727</v>
      </c>
    </row>
    <row r="150" spans="2:65" s="1" customFormat="1" ht="16.5" customHeight="1" x14ac:dyDescent="0.2">
      <c r="B150" s="33"/>
      <c r="C150" s="129" t="s">
        <v>386</v>
      </c>
      <c r="D150" s="129" t="s">
        <v>133</v>
      </c>
      <c r="E150" s="130" t="s">
        <v>728</v>
      </c>
      <c r="F150" s="131" t="s">
        <v>729</v>
      </c>
      <c r="G150" s="132" t="s">
        <v>350</v>
      </c>
      <c r="H150" s="133">
        <v>238</v>
      </c>
      <c r="I150" s="134"/>
      <c r="J150" s="135">
        <f t="shared" si="0"/>
        <v>0</v>
      </c>
      <c r="K150" s="136"/>
      <c r="L150" s="33"/>
      <c r="M150" s="137" t="s">
        <v>32</v>
      </c>
      <c r="N150" s="138" t="s">
        <v>49</v>
      </c>
      <c r="P150" s="139">
        <f t="shared" si="1"/>
        <v>0</v>
      </c>
      <c r="Q150" s="139">
        <v>0</v>
      </c>
      <c r="R150" s="139">
        <f t="shared" si="2"/>
        <v>0</v>
      </c>
      <c r="S150" s="139">
        <v>0</v>
      </c>
      <c r="T150" s="140">
        <f t="shared" si="3"/>
        <v>0</v>
      </c>
      <c r="AR150" s="141" t="s">
        <v>233</v>
      </c>
      <c r="AT150" s="141" t="s">
        <v>133</v>
      </c>
      <c r="AU150" s="141" t="s">
        <v>87</v>
      </c>
      <c r="AY150" s="17" t="s">
        <v>131</v>
      </c>
      <c r="BE150" s="142">
        <f t="shared" si="4"/>
        <v>0</v>
      </c>
      <c r="BF150" s="142">
        <f t="shared" si="5"/>
        <v>0</v>
      </c>
      <c r="BG150" s="142">
        <f t="shared" si="6"/>
        <v>0</v>
      </c>
      <c r="BH150" s="142">
        <f t="shared" si="7"/>
        <v>0</v>
      </c>
      <c r="BI150" s="142">
        <f t="shared" si="8"/>
        <v>0</v>
      </c>
      <c r="BJ150" s="17" t="s">
        <v>85</v>
      </c>
      <c r="BK150" s="142">
        <f t="shared" si="9"/>
        <v>0</v>
      </c>
      <c r="BL150" s="17" t="s">
        <v>233</v>
      </c>
      <c r="BM150" s="141" t="s">
        <v>730</v>
      </c>
    </row>
    <row r="151" spans="2:65" s="12" customFormat="1" ht="11.25" x14ac:dyDescent="0.2">
      <c r="B151" s="147"/>
      <c r="D151" s="148" t="s">
        <v>141</v>
      </c>
      <c r="E151" s="149" t="s">
        <v>32</v>
      </c>
      <c r="F151" s="150" t="s">
        <v>731</v>
      </c>
      <c r="H151" s="151">
        <v>238</v>
      </c>
      <c r="I151" s="152"/>
      <c r="L151" s="147"/>
      <c r="M151" s="153"/>
      <c r="T151" s="154"/>
      <c r="AT151" s="149" t="s">
        <v>141</v>
      </c>
      <c r="AU151" s="149" t="s">
        <v>87</v>
      </c>
      <c r="AV151" s="12" t="s">
        <v>87</v>
      </c>
      <c r="AW151" s="12" t="s">
        <v>39</v>
      </c>
      <c r="AX151" s="12" t="s">
        <v>85</v>
      </c>
      <c r="AY151" s="149" t="s">
        <v>131</v>
      </c>
    </row>
    <row r="152" spans="2:65" s="1" customFormat="1" ht="16.5" customHeight="1" x14ac:dyDescent="0.2">
      <c r="B152" s="33"/>
      <c r="C152" s="129" t="s">
        <v>392</v>
      </c>
      <c r="D152" s="129" t="s">
        <v>133</v>
      </c>
      <c r="E152" s="130" t="s">
        <v>732</v>
      </c>
      <c r="F152" s="131" t="s">
        <v>733</v>
      </c>
      <c r="G152" s="132" t="s">
        <v>350</v>
      </c>
      <c r="H152" s="133">
        <v>238</v>
      </c>
      <c r="I152" s="134"/>
      <c r="J152" s="135">
        <f>ROUND(I152*H152,2)</f>
        <v>0</v>
      </c>
      <c r="K152" s="136"/>
      <c r="L152" s="33"/>
      <c r="M152" s="137" t="s">
        <v>32</v>
      </c>
      <c r="N152" s="138" t="s">
        <v>49</v>
      </c>
      <c r="P152" s="139">
        <f>O152*H152</f>
        <v>0</v>
      </c>
      <c r="Q152" s="139">
        <v>0</v>
      </c>
      <c r="R152" s="139">
        <f>Q152*H152</f>
        <v>0</v>
      </c>
      <c r="S152" s="139">
        <v>0</v>
      </c>
      <c r="T152" s="140">
        <f>S152*H152</f>
        <v>0</v>
      </c>
      <c r="AR152" s="141" t="s">
        <v>233</v>
      </c>
      <c r="AT152" s="141" t="s">
        <v>133</v>
      </c>
      <c r="AU152" s="141" t="s">
        <v>87</v>
      </c>
      <c r="AY152" s="17" t="s">
        <v>131</v>
      </c>
      <c r="BE152" s="142">
        <f>IF(N152="základní",J152,0)</f>
        <v>0</v>
      </c>
      <c r="BF152" s="142">
        <f>IF(N152="snížená",J152,0)</f>
        <v>0</v>
      </c>
      <c r="BG152" s="142">
        <f>IF(N152="zákl. přenesená",J152,0)</f>
        <v>0</v>
      </c>
      <c r="BH152" s="142">
        <f>IF(N152="sníž. přenesená",J152,0)</f>
        <v>0</v>
      </c>
      <c r="BI152" s="142">
        <f>IF(N152="nulová",J152,0)</f>
        <v>0</v>
      </c>
      <c r="BJ152" s="17" t="s">
        <v>85</v>
      </c>
      <c r="BK152" s="142">
        <f>ROUND(I152*H152,2)</f>
        <v>0</v>
      </c>
      <c r="BL152" s="17" t="s">
        <v>233</v>
      </c>
      <c r="BM152" s="141" t="s">
        <v>734</v>
      </c>
    </row>
    <row r="153" spans="2:65" s="1" customFormat="1" ht="21.75" customHeight="1" x14ac:dyDescent="0.2">
      <c r="B153" s="33"/>
      <c r="C153" s="129" t="s">
        <v>398</v>
      </c>
      <c r="D153" s="129" t="s">
        <v>133</v>
      </c>
      <c r="E153" s="130" t="s">
        <v>735</v>
      </c>
      <c r="F153" s="131" t="s">
        <v>736</v>
      </c>
      <c r="G153" s="132" t="s">
        <v>175</v>
      </c>
      <c r="H153" s="133">
        <v>0.254</v>
      </c>
      <c r="I153" s="134"/>
      <c r="J153" s="135">
        <f>ROUND(I153*H153,2)</f>
        <v>0</v>
      </c>
      <c r="K153" s="136"/>
      <c r="L153" s="33"/>
      <c r="M153" s="137" t="s">
        <v>32</v>
      </c>
      <c r="N153" s="138" t="s">
        <v>49</v>
      </c>
      <c r="P153" s="139">
        <f>O153*H153</f>
        <v>0</v>
      </c>
      <c r="Q153" s="139">
        <v>0</v>
      </c>
      <c r="R153" s="139">
        <f>Q153*H153</f>
        <v>0</v>
      </c>
      <c r="S153" s="139">
        <v>0</v>
      </c>
      <c r="T153" s="140">
        <f>S153*H153</f>
        <v>0</v>
      </c>
      <c r="AR153" s="141" t="s">
        <v>233</v>
      </c>
      <c r="AT153" s="141" t="s">
        <v>133</v>
      </c>
      <c r="AU153" s="141" t="s">
        <v>87</v>
      </c>
      <c r="AY153" s="17" t="s">
        <v>131</v>
      </c>
      <c r="BE153" s="142">
        <f>IF(N153="základní",J153,0)</f>
        <v>0</v>
      </c>
      <c r="BF153" s="142">
        <f>IF(N153="snížená",J153,0)</f>
        <v>0</v>
      </c>
      <c r="BG153" s="142">
        <f>IF(N153="zákl. přenesená",J153,0)</f>
        <v>0</v>
      </c>
      <c r="BH153" s="142">
        <f>IF(N153="sníž. přenesená",J153,0)</f>
        <v>0</v>
      </c>
      <c r="BI153" s="142">
        <f>IF(N153="nulová",J153,0)</f>
        <v>0</v>
      </c>
      <c r="BJ153" s="17" t="s">
        <v>85</v>
      </c>
      <c r="BK153" s="142">
        <f>ROUND(I153*H153,2)</f>
        <v>0</v>
      </c>
      <c r="BL153" s="17" t="s">
        <v>233</v>
      </c>
      <c r="BM153" s="141" t="s">
        <v>737</v>
      </c>
    </row>
    <row r="154" spans="2:65" s="11" customFormat="1" ht="22.9" customHeight="1" x14ac:dyDescent="0.2">
      <c r="B154" s="117"/>
      <c r="D154" s="118" t="s">
        <v>77</v>
      </c>
      <c r="E154" s="127" t="s">
        <v>738</v>
      </c>
      <c r="F154" s="127" t="s">
        <v>739</v>
      </c>
      <c r="I154" s="120"/>
      <c r="J154" s="128">
        <f>BK154</f>
        <v>0</v>
      </c>
      <c r="L154" s="117"/>
      <c r="M154" s="122"/>
      <c r="P154" s="123">
        <f>SUM(P155:P162)</f>
        <v>0</v>
      </c>
      <c r="R154" s="123">
        <f>SUM(R155:R162)</f>
        <v>0</v>
      </c>
      <c r="T154" s="124">
        <f>SUM(T155:T162)</f>
        <v>0</v>
      </c>
      <c r="AR154" s="118" t="s">
        <v>87</v>
      </c>
      <c r="AT154" s="125" t="s">
        <v>77</v>
      </c>
      <c r="AU154" s="125" t="s">
        <v>85</v>
      </c>
      <c r="AY154" s="118" t="s">
        <v>131</v>
      </c>
      <c r="BK154" s="126">
        <f>SUM(BK155:BK162)</f>
        <v>0</v>
      </c>
    </row>
    <row r="155" spans="2:65" s="1" customFormat="1" ht="24.2" customHeight="1" x14ac:dyDescent="0.2">
      <c r="B155" s="33"/>
      <c r="C155" s="129" t="s">
        <v>404</v>
      </c>
      <c r="D155" s="129" t="s">
        <v>133</v>
      </c>
      <c r="E155" s="130" t="s">
        <v>740</v>
      </c>
      <c r="F155" s="131" t="s">
        <v>741</v>
      </c>
      <c r="G155" s="132" t="s">
        <v>708</v>
      </c>
      <c r="H155" s="133">
        <v>20</v>
      </c>
      <c r="I155" s="134"/>
      <c r="J155" s="135">
        <f>ROUND(I155*H155,2)</f>
        <v>0</v>
      </c>
      <c r="K155" s="136"/>
      <c r="L155" s="33"/>
      <c r="M155" s="137" t="s">
        <v>32</v>
      </c>
      <c r="N155" s="138" t="s">
        <v>49</v>
      </c>
      <c r="P155" s="139">
        <f>O155*H155</f>
        <v>0</v>
      </c>
      <c r="Q155" s="139">
        <v>0</v>
      </c>
      <c r="R155" s="139">
        <f>Q155*H155</f>
        <v>0</v>
      </c>
      <c r="S155" s="139">
        <v>0</v>
      </c>
      <c r="T155" s="140">
        <f>S155*H155</f>
        <v>0</v>
      </c>
      <c r="AR155" s="141" t="s">
        <v>233</v>
      </c>
      <c r="AT155" s="141" t="s">
        <v>133</v>
      </c>
      <c r="AU155" s="141" t="s">
        <v>87</v>
      </c>
      <c r="AY155" s="17" t="s">
        <v>131</v>
      </c>
      <c r="BE155" s="142">
        <f>IF(N155="základní",J155,0)</f>
        <v>0</v>
      </c>
      <c r="BF155" s="142">
        <f>IF(N155="snížená",J155,0)</f>
        <v>0</v>
      </c>
      <c r="BG155" s="142">
        <f>IF(N155="zákl. přenesená",J155,0)</f>
        <v>0</v>
      </c>
      <c r="BH155" s="142">
        <f>IF(N155="sníž. přenesená",J155,0)</f>
        <v>0</v>
      </c>
      <c r="BI155" s="142">
        <f>IF(N155="nulová",J155,0)</f>
        <v>0</v>
      </c>
      <c r="BJ155" s="17" t="s">
        <v>85</v>
      </c>
      <c r="BK155" s="142">
        <f>ROUND(I155*H155,2)</f>
        <v>0</v>
      </c>
      <c r="BL155" s="17" t="s">
        <v>233</v>
      </c>
      <c r="BM155" s="141" t="s">
        <v>742</v>
      </c>
    </row>
    <row r="156" spans="2:65" s="1" customFormat="1" ht="19.5" x14ac:dyDescent="0.2">
      <c r="B156" s="33"/>
      <c r="D156" s="148" t="s">
        <v>153</v>
      </c>
      <c r="F156" s="155" t="s">
        <v>743</v>
      </c>
      <c r="I156" s="145"/>
      <c r="L156" s="33"/>
      <c r="M156" s="146"/>
      <c r="T156" s="54"/>
      <c r="AT156" s="17" t="s">
        <v>153</v>
      </c>
      <c r="AU156" s="17" t="s">
        <v>87</v>
      </c>
    </row>
    <row r="157" spans="2:65" s="12" customFormat="1" ht="11.25" x14ac:dyDescent="0.2">
      <c r="B157" s="147"/>
      <c r="D157" s="148" t="s">
        <v>141</v>
      </c>
      <c r="E157" s="149" t="s">
        <v>32</v>
      </c>
      <c r="F157" s="150" t="s">
        <v>744</v>
      </c>
      <c r="H157" s="151">
        <v>20</v>
      </c>
      <c r="I157" s="152"/>
      <c r="L157" s="147"/>
      <c r="M157" s="153"/>
      <c r="T157" s="154"/>
      <c r="AT157" s="149" t="s">
        <v>141</v>
      </c>
      <c r="AU157" s="149" t="s">
        <v>87</v>
      </c>
      <c r="AV157" s="12" t="s">
        <v>87</v>
      </c>
      <c r="AW157" s="12" t="s">
        <v>39</v>
      </c>
      <c r="AX157" s="12" t="s">
        <v>85</v>
      </c>
      <c r="AY157" s="149" t="s">
        <v>131</v>
      </c>
    </row>
    <row r="158" spans="2:65" s="1" customFormat="1" ht="37.9" customHeight="1" x14ac:dyDescent="0.2">
      <c r="B158" s="33"/>
      <c r="C158" s="129" t="s">
        <v>413</v>
      </c>
      <c r="D158" s="129" t="s">
        <v>133</v>
      </c>
      <c r="E158" s="130" t="s">
        <v>745</v>
      </c>
      <c r="F158" s="131" t="s">
        <v>746</v>
      </c>
      <c r="G158" s="132" t="s">
        <v>215</v>
      </c>
      <c r="H158" s="133">
        <v>20</v>
      </c>
      <c r="I158" s="134"/>
      <c r="J158" s="135">
        <f>ROUND(I158*H158,2)</f>
        <v>0</v>
      </c>
      <c r="K158" s="136"/>
      <c r="L158" s="33"/>
      <c r="M158" s="137" t="s">
        <v>32</v>
      </c>
      <c r="N158" s="138" t="s">
        <v>49</v>
      </c>
      <c r="P158" s="139">
        <f>O158*H158</f>
        <v>0</v>
      </c>
      <c r="Q158" s="139">
        <v>0</v>
      </c>
      <c r="R158" s="139">
        <f>Q158*H158</f>
        <v>0</v>
      </c>
      <c r="S158" s="139">
        <v>0</v>
      </c>
      <c r="T158" s="140">
        <f>S158*H158</f>
        <v>0</v>
      </c>
      <c r="AR158" s="141" t="s">
        <v>233</v>
      </c>
      <c r="AT158" s="141" t="s">
        <v>133</v>
      </c>
      <c r="AU158" s="141" t="s">
        <v>87</v>
      </c>
      <c r="AY158" s="17" t="s">
        <v>131</v>
      </c>
      <c r="BE158" s="142">
        <f>IF(N158="základní",J158,0)</f>
        <v>0</v>
      </c>
      <c r="BF158" s="142">
        <f>IF(N158="snížená",J158,0)</f>
        <v>0</v>
      </c>
      <c r="BG158" s="142">
        <f>IF(N158="zákl. přenesená",J158,0)</f>
        <v>0</v>
      </c>
      <c r="BH158" s="142">
        <f>IF(N158="sníž. přenesená",J158,0)</f>
        <v>0</v>
      </c>
      <c r="BI158" s="142">
        <f>IF(N158="nulová",J158,0)</f>
        <v>0</v>
      </c>
      <c r="BJ158" s="17" t="s">
        <v>85</v>
      </c>
      <c r="BK158" s="142">
        <f>ROUND(I158*H158,2)</f>
        <v>0</v>
      </c>
      <c r="BL158" s="17" t="s">
        <v>233</v>
      </c>
      <c r="BM158" s="141" t="s">
        <v>747</v>
      </c>
    </row>
    <row r="159" spans="2:65" s="12" customFormat="1" ht="11.25" x14ac:dyDescent="0.2">
      <c r="B159" s="147"/>
      <c r="D159" s="148" t="s">
        <v>141</v>
      </c>
      <c r="E159" s="149" t="s">
        <v>32</v>
      </c>
      <c r="F159" s="150" t="s">
        <v>748</v>
      </c>
      <c r="H159" s="151">
        <v>20</v>
      </c>
      <c r="I159" s="152"/>
      <c r="L159" s="147"/>
      <c r="M159" s="153"/>
      <c r="T159" s="154"/>
      <c r="AT159" s="149" t="s">
        <v>141</v>
      </c>
      <c r="AU159" s="149" t="s">
        <v>87</v>
      </c>
      <c r="AV159" s="12" t="s">
        <v>87</v>
      </c>
      <c r="AW159" s="12" t="s">
        <v>39</v>
      </c>
      <c r="AX159" s="12" t="s">
        <v>85</v>
      </c>
      <c r="AY159" s="149" t="s">
        <v>131</v>
      </c>
    </row>
    <row r="160" spans="2:65" s="1" customFormat="1" ht="33" customHeight="1" x14ac:dyDescent="0.2">
      <c r="B160" s="33"/>
      <c r="C160" s="129" t="s">
        <v>418</v>
      </c>
      <c r="D160" s="129" t="s">
        <v>133</v>
      </c>
      <c r="E160" s="130" t="s">
        <v>749</v>
      </c>
      <c r="F160" s="131" t="s">
        <v>750</v>
      </c>
      <c r="G160" s="132" t="s">
        <v>215</v>
      </c>
      <c r="H160" s="133">
        <v>26</v>
      </c>
      <c r="I160" s="134"/>
      <c r="J160" s="135">
        <f>ROUND(I160*H160,2)</f>
        <v>0</v>
      </c>
      <c r="K160" s="136"/>
      <c r="L160" s="33"/>
      <c r="M160" s="137" t="s">
        <v>32</v>
      </c>
      <c r="N160" s="138" t="s">
        <v>49</v>
      </c>
      <c r="P160" s="139">
        <f>O160*H160</f>
        <v>0</v>
      </c>
      <c r="Q160" s="139">
        <v>0</v>
      </c>
      <c r="R160" s="139">
        <f>Q160*H160</f>
        <v>0</v>
      </c>
      <c r="S160" s="139">
        <v>0</v>
      </c>
      <c r="T160" s="140">
        <f>S160*H160</f>
        <v>0</v>
      </c>
      <c r="AR160" s="141" t="s">
        <v>233</v>
      </c>
      <c r="AT160" s="141" t="s">
        <v>133</v>
      </c>
      <c r="AU160" s="141" t="s">
        <v>87</v>
      </c>
      <c r="AY160" s="17" t="s">
        <v>131</v>
      </c>
      <c r="BE160" s="142">
        <f>IF(N160="základní",J160,0)</f>
        <v>0</v>
      </c>
      <c r="BF160" s="142">
        <f>IF(N160="snížená",J160,0)</f>
        <v>0</v>
      </c>
      <c r="BG160" s="142">
        <f>IF(N160="zákl. přenesená",J160,0)</f>
        <v>0</v>
      </c>
      <c r="BH160" s="142">
        <f>IF(N160="sníž. přenesená",J160,0)</f>
        <v>0</v>
      </c>
      <c r="BI160" s="142">
        <f>IF(N160="nulová",J160,0)</f>
        <v>0</v>
      </c>
      <c r="BJ160" s="17" t="s">
        <v>85</v>
      </c>
      <c r="BK160" s="142">
        <f>ROUND(I160*H160,2)</f>
        <v>0</v>
      </c>
      <c r="BL160" s="17" t="s">
        <v>233</v>
      </c>
      <c r="BM160" s="141" t="s">
        <v>751</v>
      </c>
    </row>
    <row r="161" spans="2:65" s="1" customFormat="1" ht="16.5" customHeight="1" x14ac:dyDescent="0.2">
      <c r="B161" s="33"/>
      <c r="C161" s="129" t="s">
        <v>423</v>
      </c>
      <c r="D161" s="129" t="s">
        <v>133</v>
      </c>
      <c r="E161" s="130" t="s">
        <v>752</v>
      </c>
      <c r="F161" s="131" t="s">
        <v>753</v>
      </c>
      <c r="G161" s="132" t="s">
        <v>215</v>
      </c>
      <c r="H161" s="133">
        <v>2</v>
      </c>
      <c r="I161" s="134"/>
      <c r="J161" s="135">
        <f>ROUND(I161*H161,2)</f>
        <v>0</v>
      </c>
      <c r="K161" s="136"/>
      <c r="L161" s="33"/>
      <c r="M161" s="137" t="s">
        <v>32</v>
      </c>
      <c r="N161" s="138" t="s">
        <v>49</v>
      </c>
      <c r="P161" s="139">
        <f>O161*H161</f>
        <v>0</v>
      </c>
      <c r="Q161" s="139">
        <v>0</v>
      </c>
      <c r="R161" s="139">
        <f>Q161*H161</f>
        <v>0</v>
      </c>
      <c r="S161" s="139">
        <v>0</v>
      </c>
      <c r="T161" s="140">
        <f>S161*H161</f>
        <v>0</v>
      </c>
      <c r="AR161" s="141" t="s">
        <v>233</v>
      </c>
      <c r="AT161" s="141" t="s">
        <v>133</v>
      </c>
      <c r="AU161" s="141" t="s">
        <v>87</v>
      </c>
      <c r="AY161" s="17" t="s">
        <v>131</v>
      </c>
      <c r="BE161" s="142">
        <f>IF(N161="základní",J161,0)</f>
        <v>0</v>
      </c>
      <c r="BF161" s="142">
        <f>IF(N161="snížená",J161,0)</f>
        <v>0</v>
      </c>
      <c r="BG161" s="142">
        <f>IF(N161="zákl. přenesená",J161,0)</f>
        <v>0</v>
      </c>
      <c r="BH161" s="142">
        <f>IF(N161="sníž. přenesená",J161,0)</f>
        <v>0</v>
      </c>
      <c r="BI161" s="142">
        <f>IF(N161="nulová",J161,0)</f>
        <v>0</v>
      </c>
      <c r="BJ161" s="17" t="s">
        <v>85</v>
      </c>
      <c r="BK161" s="142">
        <f>ROUND(I161*H161,2)</f>
        <v>0</v>
      </c>
      <c r="BL161" s="17" t="s">
        <v>233</v>
      </c>
      <c r="BM161" s="141" t="s">
        <v>754</v>
      </c>
    </row>
    <row r="162" spans="2:65" s="1" customFormat="1" ht="21.75" customHeight="1" x14ac:dyDescent="0.2">
      <c r="B162" s="33"/>
      <c r="C162" s="129" t="s">
        <v>429</v>
      </c>
      <c r="D162" s="129" t="s">
        <v>133</v>
      </c>
      <c r="E162" s="130" t="s">
        <v>755</v>
      </c>
      <c r="F162" s="131" t="s">
        <v>756</v>
      </c>
      <c r="G162" s="132" t="s">
        <v>175</v>
      </c>
      <c r="H162" s="133">
        <v>0.32300000000000001</v>
      </c>
      <c r="I162" s="134"/>
      <c r="J162" s="135">
        <f>ROUND(I162*H162,2)</f>
        <v>0</v>
      </c>
      <c r="K162" s="136"/>
      <c r="L162" s="33"/>
      <c r="M162" s="137" t="s">
        <v>32</v>
      </c>
      <c r="N162" s="138" t="s">
        <v>49</v>
      </c>
      <c r="P162" s="139">
        <f>O162*H162</f>
        <v>0</v>
      </c>
      <c r="Q162" s="139">
        <v>0</v>
      </c>
      <c r="R162" s="139">
        <f>Q162*H162</f>
        <v>0</v>
      </c>
      <c r="S162" s="139">
        <v>0</v>
      </c>
      <c r="T162" s="140">
        <f>S162*H162</f>
        <v>0</v>
      </c>
      <c r="AR162" s="141" t="s">
        <v>233</v>
      </c>
      <c r="AT162" s="141" t="s">
        <v>133</v>
      </c>
      <c r="AU162" s="141" t="s">
        <v>87</v>
      </c>
      <c r="AY162" s="17" t="s">
        <v>131</v>
      </c>
      <c r="BE162" s="142">
        <f>IF(N162="základní",J162,0)</f>
        <v>0</v>
      </c>
      <c r="BF162" s="142">
        <f>IF(N162="snížená",J162,0)</f>
        <v>0</v>
      </c>
      <c r="BG162" s="142">
        <f>IF(N162="zákl. přenesená",J162,0)</f>
        <v>0</v>
      </c>
      <c r="BH162" s="142">
        <f>IF(N162="sníž. přenesená",J162,0)</f>
        <v>0</v>
      </c>
      <c r="BI162" s="142">
        <f>IF(N162="nulová",J162,0)</f>
        <v>0</v>
      </c>
      <c r="BJ162" s="17" t="s">
        <v>85</v>
      </c>
      <c r="BK162" s="142">
        <f>ROUND(I162*H162,2)</f>
        <v>0</v>
      </c>
      <c r="BL162" s="17" t="s">
        <v>233</v>
      </c>
      <c r="BM162" s="141" t="s">
        <v>757</v>
      </c>
    </row>
    <row r="163" spans="2:65" s="11" customFormat="1" ht="22.9" customHeight="1" x14ac:dyDescent="0.2">
      <c r="B163" s="117"/>
      <c r="D163" s="118" t="s">
        <v>77</v>
      </c>
      <c r="E163" s="127" t="s">
        <v>758</v>
      </c>
      <c r="F163" s="127" t="s">
        <v>759</v>
      </c>
      <c r="I163" s="120"/>
      <c r="J163" s="128">
        <f>BK163</f>
        <v>0</v>
      </c>
      <c r="L163" s="117"/>
      <c r="M163" s="122"/>
      <c r="P163" s="123">
        <f>SUM(P164:P175)</f>
        <v>0</v>
      </c>
      <c r="R163" s="123">
        <f>SUM(R164:R175)</f>
        <v>0</v>
      </c>
      <c r="T163" s="124">
        <f>SUM(T164:T175)</f>
        <v>0</v>
      </c>
      <c r="AR163" s="118" t="s">
        <v>85</v>
      </c>
      <c r="AT163" s="125" t="s">
        <v>77</v>
      </c>
      <c r="AU163" s="125" t="s">
        <v>85</v>
      </c>
      <c r="AY163" s="118" t="s">
        <v>131</v>
      </c>
      <c r="BK163" s="126">
        <f>SUM(BK164:BK175)</f>
        <v>0</v>
      </c>
    </row>
    <row r="164" spans="2:65" s="1" customFormat="1" ht="16.5" customHeight="1" x14ac:dyDescent="0.2">
      <c r="B164" s="33"/>
      <c r="C164" s="129" t="s">
        <v>436</v>
      </c>
      <c r="D164" s="129" t="s">
        <v>133</v>
      </c>
      <c r="E164" s="130" t="s">
        <v>760</v>
      </c>
      <c r="F164" s="131" t="s">
        <v>761</v>
      </c>
      <c r="G164" s="132" t="s">
        <v>350</v>
      </c>
      <c r="H164" s="133">
        <v>131</v>
      </c>
      <c r="I164" s="134"/>
      <c r="J164" s="135">
        <f>ROUND(I164*H164,2)</f>
        <v>0</v>
      </c>
      <c r="K164" s="136"/>
      <c r="L164" s="33"/>
      <c r="M164" s="137" t="s">
        <v>32</v>
      </c>
      <c r="N164" s="138" t="s">
        <v>49</v>
      </c>
      <c r="P164" s="139">
        <f>O164*H164</f>
        <v>0</v>
      </c>
      <c r="Q164" s="139">
        <v>0</v>
      </c>
      <c r="R164" s="139">
        <f>Q164*H164</f>
        <v>0</v>
      </c>
      <c r="S164" s="139">
        <v>0</v>
      </c>
      <c r="T164" s="140">
        <f>S164*H164</f>
        <v>0</v>
      </c>
      <c r="AR164" s="141" t="s">
        <v>137</v>
      </c>
      <c r="AT164" s="141" t="s">
        <v>133</v>
      </c>
      <c r="AU164" s="141" t="s">
        <v>87</v>
      </c>
      <c r="AY164" s="17" t="s">
        <v>131</v>
      </c>
      <c r="BE164" s="142">
        <f>IF(N164="základní",J164,0)</f>
        <v>0</v>
      </c>
      <c r="BF164" s="142">
        <f>IF(N164="snížená",J164,0)</f>
        <v>0</v>
      </c>
      <c r="BG164" s="142">
        <f>IF(N164="zákl. přenesená",J164,0)</f>
        <v>0</v>
      </c>
      <c r="BH164" s="142">
        <f>IF(N164="sníž. přenesená",J164,0)</f>
        <v>0</v>
      </c>
      <c r="BI164" s="142">
        <f>IF(N164="nulová",J164,0)</f>
        <v>0</v>
      </c>
      <c r="BJ164" s="17" t="s">
        <v>85</v>
      </c>
      <c r="BK164" s="142">
        <f>ROUND(I164*H164,2)</f>
        <v>0</v>
      </c>
      <c r="BL164" s="17" t="s">
        <v>137</v>
      </c>
      <c r="BM164" s="141" t="s">
        <v>762</v>
      </c>
    </row>
    <row r="165" spans="2:65" s="12" customFormat="1" ht="11.25" x14ac:dyDescent="0.2">
      <c r="B165" s="147"/>
      <c r="D165" s="148" t="s">
        <v>141</v>
      </c>
      <c r="E165" s="149" t="s">
        <v>32</v>
      </c>
      <c r="F165" s="150" t="s">
        <v>763</v>
      </c>
      <c r="H165" s="151">
        <v>131</v>
      </c>
      <c r="I165" s="152"/>
      <c r="L165" s="147"/>
      <c r="M165" s="153"/>
      <c r="T165" s="154"/>
      <c r="AT165" s="149" t="s">
        <v>141</v>
      </c>
      <c r="AU165" s="149" t="s">
        <v>87</v>
      </c>
      <c r="AV165" s="12" t="s">
        <v>87</v>
      </c>
      <c r="AW165" s="12" t="s">
        <v>39</v>
      </c>
      <c r="AX165" s="12" t="s">
        <v>85</v>
      </c>
      <c r="AY165" s="149" t="s">
        <v>131</v>
      </c>
    </row>
    <row r="166" spans="2:65" s="1" customFormat="1" ht="16.5" customHeight="1" x14ac:dyDescent="0.2">
      <c r="B166" s="33"/>
      <c r="C166" s="129" t="s">
        <v>445</v>
      </c>
      <c r="D166" s="129" t="s">
        <v>133</v>
      </c>
      <c r="E166" s="130" t="s">
        <v>764</v>
      </c>
      <c r="F166" s="131" t="s">
        <v>765</v>
      </c>
      <c r="G166" s="132" t="s">
        <v>350</v>
      </c>
      <c r="H166" s="133">
        <v>42</v>
      </c>
      <c r="I166" s="134"/>
      <c r="J166" s="135">
        <f>ROUND(I166*H166,2)</f>
        <v>0</v>
      </c>
      <c r="K166" s="136"/>
      <c r="L166" s="33"/>
      <c r="M166" s="137" t="s">
        <v>32</v>
      </c>
      <c r="N166" s="138" t="s">
        <v>49</v>
      </c>
      <c r="P166" s="139">
        <f>O166*H166</f>
        <v>0</v>
      </c>
      <c r="Q166" s="139">
        <v>0</v>
      </c>
      <c r="R166" s="139">
        <f>Q166*H166</f>
        <v>0</v>
      </c>
      <c r="S166" s="139">
        <v>0</v>
      </c>
      <c r="T166" s="140">
        <f>S166*H166</f>
        <v>0</v>
      </c>
      <c r="AR166" s="141" t="s">
        <v>137</v>
      </c>
      <c r="AT166" s="141" t="s">
        <v>133</v>
      </c>
      <c r="AU166" s="141" t="s">
        <v>87</v>
      </c>
      <c r="AY166" s="17" t="s">
        <v>131</v>
      </c>
      <c r="BE166" s="142">
        <f>IF(N166="základní",J166,0)</f>
        <v>0</v>
      </c>
      <c r="BF166" s="142">
        <f>IF(N166="snížená",J166,0)</f>
        <v>0</v>
      </c>
      <c r="BG166" s="142">
        <f>IF(N166="zákl. přenesená",J166,0)</f>
        <v>0</v>
      </c>
      <c r="BH166" s="142">
        <f>IF(N166="sníž. přenesená",J166,0)</f>
        <v>0</v>
      </c>
      <c r="BI166" s="142">
        <f>IF(N166="nulová",J166,0)</f>
        <v>0</v>
      </c>
      <c r="BJ166" s="17" t="s">
        <v>85</v>
      </c>
      <c r="BK166" s="142">
        <f>ROUND(I166*H166,2)</f>
        <v>0</v>
      </c>
      <c r="BL166" s="17" t="s">
        <v>137</v>
      </c>
      <c r="BM166" s="141" t="s">
        <v>766</v>
      </c>
    </row>
    <row r="167" spans="2:65" s="12" customFormat="1" ht="11.25" x14ac:dyDescent="0.2">
      <c r="B167" s="147"/>
      <c r="D167" s="148" t="s">
        <v>141</v>
      </c>
      <c r="E167" s="149" t="s">
        <v>32</v>
      </c>
      <c r="F167" s="150" t="s">
        <v>767</v>
      </c>
      <c r="H167" s="151">
        <v>42</v>
      </c>
      <c r="I167" s="152"/>
      <c r="L167" s="147"/>
      <c r="M167" s="153"/>
      <c r="T167" s="154"/>
      <c r="AT167" s="149" t="s">
        <v>141</v>
      </c>
      <c r="AU167" s="149" t="s">
        <v>87</v>
      </c>
      <c r="AV167" s="12" t="s">
        <v>87</v>
      </c>
      <c r="AW167" s="12" t="s">
        <v>39</v>
      </c>
      <c r="AX167" s="12" t="s">
        <v>85</v>
      </c>
      <c r="AY167" s="149" t="s">
        <v>131</v>
      </c>
    </row>
    <row r="168" spans="2:65" s="1" customFormat="1" ht="24.2" customHeight="1" x14ac:dyDescent="0.2">
      <c r="B168" s="33"/>
      <c r="C168" s="129" t="s">
        <v>450</v>
      </c>
      <c r="D168" s="129" t="s">
        <v>133</v>
      </c>
      <c r="E168" s="130" t="s">
        <v>768</v>
      </c>
      <c r="F168" s="131" t="s">
        <v>769</v>
      </c>
      <c r="G168" s="132" t="s">
        <v>175</v>
      </c>
      <c r="H168" s="133">
        <v>2.0430000000000001</v>
      </c>
      <c r="I168" s="134"/>
      <c r="J168" s="135">
        <f>ROUND(I168*H168,2)</f>
        <v>0</v>
      </c>
      <c r="K168" s="136"/>
      <c r="L168" s="33"/>
      <c r="M168" s="137" t="s">
        <v>32</v>
      </c>
      <c r="N168" s="138" t="s">
        <v>49</v>
      </c>
      <c r="P168" s="139">
        <f>O168*H168</f>
        <v>0</v>
      </c>
      <c r="Q168" s="139">
        <v>0</v>
      </c>
      <c r="R168" s="139">
        <f>Q168*H168</f>
        <v>0</v>
      </c>
      <c r="S168" s="139">
        <v>0</v>
      </c>
      <c r="T168" s="140">
        <f>S168*H168</f>
        <v>0</v>
      </c>
      <c r="AR168" s="141" t="s">
        <v>137</v>
      </c>
      <c r="AT168" s="141" t="s">
        <v>133</v>
      </c>
      <c r="AU168" s="141" t="s">
        <v>87</v>
      </c>
      <c r="AY168" s="17" t="s">
        <v>131</v>
      </c>
      <c r="BE168" s="142">
        <f>IF(N168="základní",J168,0)</f>
        <v>0</v>
      </c>
      <c r="BF168" s="142">
        <f>IF(N168="snížená",J168,0)</f>
        <v>0</v>
      </c>
      <c r="BG168" s="142">
        <f>IF(N168="zákl. přenesená",J168,0)</f>
        <v>0</v>
      </c>
      <c r="BH168" s="142">
        <f>IF(N168="sníž. přenesená",J168,0)</f>
        <v>0</v>
      </c>
      <c r="BI168" s="142">
        <f>IF(N168="nulová",J168,0)</f>
        <v>0</v>
      </c>
      <c r="BJ168" s="17" t="s">
        <v>85</v>
      </c>
      <c r="BK168" s="142">
        <f>ROUND(I168*H168,2)</f>
        <v>0</v>
      </c>
      <c r="BL168" s="17" t="s">
        <v>137</v>
      </c>
      <c r="BM168" s="141" t="s">
        <v>770</v>
      </c>
    </row>
    <row r="169" spans="2:65" s="1" customFormat="1" ht="16.5" customHeight="1" x14ac:dyDescent="0.2">
      <c r="B169" s="33"/>
      <c r="C169" s="129" t="s">
        <v>457</v>
      </c>
      <c r="D169" s="129" t="s">
        <v>133</v>
      </c>
      <c r="E169" s="130" t="s">
        <v>771</v>
      </c>
      <c r="F169" s="131" t="s">
        <v>772</v>
      </c>
      <c r="G169" s="132" t="s">
        <v>175</v>
      </c>
      <c r="H169" s="133">
        <v>2.0430000000000001</v>
      </c>
      <c r="I169" s="134"/>
      <c r="J169" s="135">
        <f>ROUND(I169*H169,2)</f>
        <v>0</v>
      </c>
      <c r="K169" s="136"/>
      <c r="L169" s="33"/>
      <c r="M169" s="137" t="s">
        <v>32</v>
      </c>
      <c r="N169" s="138" t="s">
        <v>49</v>
      </c>
      <c r="P169" s="139">
        <f>O169*H169</f>
        <v>0</v>
      </c>
      <c r="Q169" s="139">
        <v>0</v>
      </c>
      <c r="R169" s="139">
        <f>Q169*H169</f>
        <v>0</v>
      </c>
      <c r="S169" s="139">
        <v>0</v>
      </c>
      <c r="T169" s="140">
        <f>S169*H169</f>
        <v>0</v>
      </c>
      <c r="AR169" s="141" t="s">
        <v>137</v>
      </c>
      <c r="AT169" s="141" t="s">
        <v>133</v>
      </c>
      <c r="AU169" s="141" t="s">
        <v>87</v>
      </c>
      <c r="AY169" s="17" t="s">
        <v>131</v>
      </c>
      <c r="BE169" s="142">
        <f>IF(N169="základní",J169,0)</f>
        <v>0</v>
      </c>
      <c r="BF169" s="142">
        <f>IF(N169="snížená",J169,0)</f>
        <v>0</v>
      </c>
      <c r="BG169" s="142">
        <f>IF(N169="zákl. přenesená",J169,0)</f>
        <v>0</v>
      </c>
      <c r="BH169" s="142">
        <f>IF(N169="sníž. přenesená",J169,0)</f>
        <v>0</v>
      </c>
      <c r="BI169" s="142">
        <f>IF(N169="nulová",J169,0)</f>
        <v>0</v>
      </c>
      <c r="BJ169" s="17" t="s">
        <v>85</v>
      </c>
      <c r="BK169" s="142">
        <f>ROUND(I169*H169,2)</f>
        <v>0</v>
      </c>
      <c r="BL169" s="17" t="s">
        <v>137</v>
      </c>
      <c r="BM169" s="141" t="s">
        <v>773</v>
      </c>
    </row>
    <row r="170" spans="2:65" s="1" customFormat="1" ht="21.75" customHeight="1" x14ac:dyDescent="0.2">
      <c r="B170" s="33"/>
      <c r="C170" s="129" t="s">
        <v>463</v>
      </c>
      <c r="D170" s="129" t="s">
        <v>133</v>
      </c>
      <c r="E170" s="130" t="s">
        <v>774</v>
      </c>
      <c r="F170" s="131" t="s">
        <v>775</v>
      </c>
      <c r="G170" s="132" t="s">
        <v>175</v>
      </c>
      <c r="H170" s="133">
        <v>2.0430000000000001</v>
      </c>
      <c r="I170" s="134"/>
      <c r="J170" s="135">
        <f>ROUND(I170*H170,2)</f>
        <v>0</v>
      </c>
      <c r="K170" s="136"/>
      <c r="L170" s="33"/>
      <c r="M170" s="137" t="s">
        <v>32</v>
      </c>
      <c r="N170" s="138" t="s">
        <v>49</v>
      </c>
      <c r="P170" s="139">
        <f>O170*H170</f>
        <v>0</v>
      </c>
      <c r="Q170" s="139">
        <v>0</v>
      </c>
      <c r="R170" s="139">
        <f>Q170*H170</f>
        <v>0</v>
      </c>
      <c r="S170" s="139">
        <v>0</v>
      </c>
      <c r="T170" s="140">
        <f>S170*H170</f>
        <v>0</v>
      </c>
      <c r="AR170" s="141" t="s">
        <v>137</v>
      </c>
      <c r="AT170" s="141" t="s">
        <v>133</v>
      </c>
      <c r="AU170" s="141" t="s">
        <v>87</v>
      </c>
      <c r="AY170" s="17" t="s">
        <v>131</v>
      </c>
      <c r="BE170" s="142">
        <f>IF(N170="základní",J170,0)</f>
        <v>0</v>
      </c>
      <c r="BF170" s="142">
        <f>IF(N170="snížená",J170,0)</f>
        <v>0</v>
      </c>
      <c r="BG170" s="142">
        <f>IF(N170="zákl. přenesená",J170,0)</f>
        <v>0</v>
      </c>
      <c r="BH170" s="142">
        <f>IF(N170="sníž. přenesená",J170,0)</f>
        <v>0</v>
      </c>
      <c r="BI170" s="142">
        <f>IF(N170="nulová",J170,0)</f>
        <v>0</v>
      </c>
      <c r="BJ170" s="17" t="s">
        <v>85</v>
      </c>
      <c r="BK170" s="142">
        <f>ROUND(I170*H170,2)</f>
        <v>0</v>
      </c>
      <c r="BL170" s="17" t="s">
        <v>137</v>
      </c>
      <c r="BM170" s="141" t="s">
        <v>776</v>
      </c>
    </row>
    <row r="171" spans="2:65" s="1" customFormat="1" ht="16.5" customHeight="1" x14ac:dyDescent="0.2">
      <c r="B171" s="33"/>
      <c r="C171" s="129" t="s">
        <v>469</v>
      </c>
      <c r="D171" s="129" t="s">
        <v>133</v>
      </c>
      <c r="E171" s="130" t="s">
        <v>777</v>
      </c>
      <c r="F171" s="131" t="s">
        <v>778</v>
      </c>
      <c r="G171" s="132" t="s">
        <v>175</v>
      </c>
      <c r="H171" s="133">
        <v>20.427</v>
      </c>
      <c r="I171" s="134"/>
      <c r="J171" s="135">
        <f>ROUND(I171*H171,2)</f>
        <v>0</v>
      </c>
      <c r="K171" s="136"/>
      <c r="L171" s="33"/>
      <c r="M171" s="137" t="s">
        <v>32</v>
      </c>
      <c r="N171" s="138" t="s">
        <v>49</v>
      </c>
      <c r="P171" s="139">
        <f>O171*H171</f>
        <v>0</v>
      </c>
      <c r="Q171" s="139">
        <v>0</v>
      </c>
      <c r="R171" s="139">
        <f>Q171*H171</f>
        <v>0</v>
      </c>
      <c r="S171" s="139">
        <v>0</v>
      </c>
      <c r="T171" s="140">
        <f>S171*H171</f>
        <v>0</v>
      </c>
      <c r="AR171" s="141" t="s">
        <v>137</v>
      </c>
      <c r="AT171" s="141" t="s">
        <v>133</v>
      </c>
      <c r="AU171" s="141" t="s">
        <v>87</v>
      </c>
      <c r="AY171" s="17" t="s">
        <v>131</v>
      </c>
      <c r="BE171" s="142">
        <f>IF(N171="základní",J171,0)</f>
        <v>0</v>
      </c>
      <c r="BF171" s="142">
        <f>IF(N171="snížená",J171,0)</f>
        <v>0</v>
      </c>
      <c r="BG171" s="142">
        <f>IF(N171="zákl. přenesená",J171,0)</f>
        <v>0</v>
      </c>
      <c r="BH171" s="142">
        <f>IF(N171="sníž. přenesená",J171,0)</f>
        <v>0</v>
      </c>
      <c r="BI171" s="142">
        <f>IF(N171="nulová",J171,0)</f>
        <v>0</v>
      </c>
      <c r="BJ171" s="17" t="s">
        <v>85</v>
      </c>
      <c r="BK171" s="142">
        <f>ROUND(I171*H171,2)</f>
        <v>0</v>
      </c>
      <c r="BL171" s="17" t="s">
        <v>137</v>
      </c>
      <c r="BM171" s="141" t="s">
        <v>779</v>
      </c>
    </row>
    <row r="172" spans="2:65" s="12" customFormat="1" ht="11.25" x14ac:dyDescent="0.2">
      <c r="B172" s="147"/>
      <c r="D172" s="148" t="s">
        <v>141</v>
      </c>
      <c r="E172" s="149" t="s">
        <v>32</v>
      </c>
      <c r="F172" s="150" t="s">
        <v>780</v>
      </c>
      <c r="H172" s="151">
        <v>20.427</v>
      </c>
      <c r="I172" s="152"/>
      <c r="L172" s="147"/>
      <c r="M172" s="153"/>
      <c r="T172" s="154"/>
      <c r="AT172" s="149" t="s">
        <v>141</v>
      </c>
      <c r="AU172" s="149" t="s">
        <v>87</v>
      </c>
      <c r="AV172" s="12" t="s">
        <v>87</v>
      </c>
      <c r="AW172" s="12" t="s">
        <v>39</v>
      </c>
      <c r="AX172" s="12" t="s">
        <v>78</v>
      </c>
      <c r="AY172" s="149" t="s">
        <v>131</v>
      </c>
    </row>
    <row r="173" spans="2:65" s="14" customFormat="1" ht="11.25" x14ac:dyDescent="0.2">
      <c r="B173" s="173"/>
      <c r="D173" s="148" t="s">
        <v>141</v>
      </c>
      <c r="E173" s="174" t="s">
        <v>32</v>
      </c>
      <c r="F173" s="175" t="s">
        <v>271</v>
      </c>
      <c r="H173" s="176">
        <v>20.427</v>
      </c>
      <c r="I173" s="177"/>
      <c r="L173" s="173"/>
      <c r="M173" s="178"/>
      <c r="T173" s="179"/>
      <c r="AT173" s="174" t="s">
        <v>141</v>
      </c>
      <c r="AU173" s="174" t="s">
        <v>87</v>
      </c>
      <c r="AV173" s="14" t="s">
        <v>137</v>
      </c>
      <c r="AW173" s="14" t="s">
        <v>39</v>
      </c>
      <c r="AX173" s="14" t="s">
        <v>85</v>
      </c>
      <c r="AY173" s="174" t="s">
        <v>131</v>
      </c>
    </row>
    <row r="174" spans="2:65" s="1" customFormat="1" ht="16.5" customHeight="1" x14ac:dyDescent="0.2">
      <c r="B174" s="33"/>
      <c r="C174" s="129" t="s">
        <v>475</v>
      </c>
      <c r="D174" s="129" t="s">
        <v>133</v>
      </c>
      <c r="E174" s="130" t="s">
        <v>781</v>
      </c>
      <c r="F174" s="131" t="s">
        <v>782</v>
      </c>
      <c r="G174" s="132" t="s">
        <v>175</v>
      </c>
      <c r="H174" s="133">
        <v>2.0430000000000001</v>
      </c>
      <c r="I174" s="134"/>
      <c r="J174" s="135">
        <f>ROUND(I174*H174,2)</f>
        <v>0</v>
      </c>
      <c r="K174" s="136"/>
      <c r="L174" s="33"/>
      <c r="M174" s="137" t="s">
        <v>32</v>
      </c>
      <c r="N174" s="138" t="s">
        <v>49</v>
      </c>
      <c r="P174" s="139">
        <f>O174*H174</f>
        <v>0</v>
      </c>
      <c r="Q174" s="139">
        <v>0</v>
      </c>
      <c r="R174" s="139">
        <f>Q174*H174</f>
        <v>0</v>
      </c>
      <c r="S174" s="139">
        <v>0</v>
      </c>
      <c r="T174" s="140">
        <f>S174*H174</f>
        <v>0</v>
      </c>
      <c r="AR174" s="141" t="s">
        <v>137</v>
      </c>
      <c r="AT174" s="141" t="s">
        <v>133</v>
      </c>
      <c r="AU174" s="141" t="s">
        <v>87</v>
      </c>
      <c r="AY174" s="17" t="s">
        <v>131</v>
      </c>
      <c r="BE174" s="142">
        <f>IF(N174="základní",J174,0)</f>
        <v>0</v>
      </c>
      <c r="BF174" s="142">
        <f>IF(N174="snížená",J174,0)</f>
        <v>0</v>
      </c>
      <c r="BG174" s="142">
        <f>IF(N174="zákl. přenesená",J174,0)</f>
        <v>0</v>
      </c>
      <c r="BH174" s="142">
        <f>IF(N174="sníž. přenesená",J174,0)</f>
        <v>0</v>
      </c>
      <c r="BI174" s="142">
        <f>IF(N174="nulová",J174,0)</f>
        <v>0</v>
      </c>
      <c r="BJ174" s="17" t="s">
        <v>85</v>
      </c>
      <c r="BK174" s="142">
        <f>ROUND(I174*H174,2)</f>
        <v>0</v>
      </c>
      <c r="BL174" s="17" t="s">
        <v>137</v>
      </c>
      <c r="BM174" s="141" t="s">
        <v>783</v>
      </c>
    </row>
    <row r="175" spans="2:65" s="1" customFormat="1" ht="24.2" customHeight="1" x14ac:dyDescent="0.2">
      <c r="B175" s="33"/>
      <c r="C175" s="129" t="s">
        <v>482</v>
      </c>
      <c r="D175" s="129" t="s">
        <v>133</v>
      </c>
      <c r="E175" s="130" t="s">
        <v>784</v>
      </c>
      <c r="F175" s="131" t="s">
        <v>785</v>
      </c>
      <c r="G175" s="132" t="s">
        <v>175</v>
      </c>
      <c r="H175" s="133">
        <v>2.0430000000000001</v>
      </c>
      <c r="I175" s="134"/>
      <c r="J175" s="135">
        <f>ROUND(I175*H175,2)</f>
        <v>0</v>
      </c>
      <c r="K175" s="136"/>
      <c r="L175" s="33"/>
      <c r="M175" s="137" t="s">
        <v>32</v>
      </c>
      <c r="N175" s="138" t="s">
        <v>49</v>
      </c>
      <c r="P175" s="139">
        <f>O175*H175</f>
        <v>0</v>
      </c>
      <c r="Q175" s="139">
        <v>0</v>
      </c>
      <c r="R175" s="139">
        <f>Q175*H175</f>
        <v>0</v>
      </c>
      <c r="S175" s="139">
        <v>0</v>
      </c>
      <c r="T175" s="140">
        <f>S175*H175</f>
        <v>0</v>
      </c>
      <c r="AR175" s="141" t="s">
        <v>137</v>
      </c>
      <c r="AT175" s="141" t="s">
        <v>133</v>
      </c>
      <c r="AU175" s="141" t="s">
        <v>87</v>
      </c>
      <c r="AY175" s="17" t="s">
        <v>131</v>
      </c>
      <c r="BE175" s="142">
        <f>IF(N175="základní",J175,0)</f>
        <v>0</v>
      </c>
      <c r="BF175" s="142">
        <f>IF(N175="snížená",J175,0)</f>
        <v>0</v>
      </c>
      <c r="BG175" s="142">
        <f>IF(N175="zákl. přenesená",J175,0)</f>
        <v>0</v>
      </c>
      <c r="BH175" s="142">
        <f>IF(N175="sníž. přenesená",J175,0)</f>
        <v>0</v>
      </c>
      <c r="BI175" s="142">
        <f>IF(N175="nulová",J175,0)</f>
        <v>0</v>
      </c>
      <c r="BJ175" s="17" t="s">
        <v>85</v>
      </c>
      <c r="BK175" s="142">
        <f>ROUND(I175*H175,2)</f>
        <v>0</v>
      </c>
      <c r="BL175" s="17" t="s">
        <v>137</v>
      </c>
      <c r="BM175" s="141" t="s">
        <v>786</v>
      </c>
    </row>
    <row r="176" spans="2:65" s="11" customFormat="1" ht="22.9" customHeight="1" x14ac:dyDescent="0.2">
      <c r="B176" s="117"/>
      <c r="D176" s="118" t="s">
        <v>77</v>
      </c>
      <c r="E176" s="127" t="s">
        <v>787</v>
      </c>
      <c r="F176" s="127" t="s">
        <v>788</v>
      </c>
      <c r="I176" s="120"/>
      <c r="J176" s="128">
        <f>BK176</f>
        <v>0</v>
      </c>
      <c r="L176" s="117"/>
      <c r="M176" s="122"/>
      <c r="P176" s="123">
        <f>SUM(P177:P188)</f>
        <v>0</v>
      </c>
      <c r="R176" s="123">
        <f>SUM(R177:R188)</f>
        <v>0</v>
      </c>
      <c r="T176" s="124">
        <f>SUM(T177:T188)</f>
        <v>0</v>
      </c>
      <c r="AR176" s="118" t="s">
        <v>85</v>
      </c>
      <c r="AT176" s="125" t="s">
        <v>77</v>
      </c>
      <c r="AU176" s="125" t="s">
        <v>85</v>
      </c>
      <c r="AY176" s="118" t="s">
        <v>131</v>
      </c>
      <c r="BK176" s="126">
        <f>SUM(BK177:BK188)</f>
        <v>0</v>
      </c>
    </row>
    <row r="177" spans="2:65" s="1" customFormat="1" ht="21.75" customHeight="1" x14ac:dyDescent="0.2">
      <c r="B177" s="33"/>
      <c r="C177" s="129" t="s">
        <v>488</v>
      </c>
      <c r="D177" s="129" t="s">
        <v>133</v>
      </c>
      <c r="E177" s="130" t="s">
        <v>789</v>
      </c>
      <c r="F177" s="131" t="s">
        <v>790</v>
      </c>
      <c r="G177" s="132" t="s">
        <v>350</v>
      </c>
      <c r="H177" s="133">
        <v>190</v>
      </c>
      <c r="I177" s="134"/>
      <c r="J177" s="135">
        <f t="shared" ref="J177:J183" si="10">ROUND(I177*H177,2)</f>
        <v>0</v>
      </c>
      <c r="K177" s="136"/>
      <c r="L177" s="33"/>
      <c r="M177" s="137" t="s">
        <v>32</v>
      </c>
      <c r="N177" s="138" t="s">
        <v>49</v>
      </c>
      <c r="P177" s="139">
        <f t="shared" ref="P177:P183" si="11">O177*H177</f>
        <v>0</v>
      </c>
      <c r="Q177" s="139">
        <v>0</v>
      </c>
      <c r="R177" s="139">
        <f t="shared" ref="R177:R183" si="12">Q177*H177</f>
        <v>0</v>
      </c>
      <c r="S177" s="139">
        <v>0</v>
      </c>
      <c r="T177" s="140">
        <f t="shared" ref="T177:T183" si="13">S177*H177</f>
        <v>0</v>
      </c>
      <c r="AR177" s="141" t="s">
        <v>137</v>
      </c>
      <c r="AT177" s="141" t="s">
        <v>133</v>
      </c>
      <c r="AU177" s="141" t="s">
        <v>87</v>
      </c>
      <c r="AY177" s="17" t="s">
        <v>131</v>
      </c>
      <c r="BE177" s="142">
        <f t="shared" ref="BE177:BE183" si="14">IF(N177="základní",J177,0)</f>
        <v>0</v>
      </c>
      <c r="BF177" s="142">
        <f t="shared" ref="BF177:BF183" si="15">IF(N177="snížená",J177,0)</f>
        <v>0</v>
      </c>
      <c r="BG177" s="142">
        <f t="shared" ref="BG177:BG183" si="16">IF(N177="zákl. přenesená",J177,0)</f>
        <v>0</v>
      </c>
      <c r="BH177" s="142">
        <f t="shared" ref="BH177:BH183" si="17">IF(N177="sníž. přenesená",J177,0)</f>
        <v>0</v>
      </c>
      <c r="BI177" s="142">
        <f t="shared" ref="BI177:BI183" si="18">IF(N177="nulová",J177,0)</f>
        <v>0</v>
      </c>
      <c r="BJ177" s="17" t="s">
        <v>85</v>
      </c>
      <c r="BK177" s="142">
        <f t="shared" ref="BK177:BK183" si="19">ROUND(I177*H177,2)</f>
        <v>0</v>
      </c>
      <c r="BL177" s="17" t="s">
        <v>137</v>
      </c>
      <c r="BM177" s="141" t="s">
        <v>791</v>
      </c>
    </row>
    <row r="178" spans="2:65" s="1" customFormat="1" ht="16.5" customHeight="1" x14ac:dyDescent="0.2">
      <c r="B178" s="33"/>
      <c r="C178" s="129" t="s">
        <v>493</v>
      </c>
      <c r="D178" s="129" t="s">
        <v>133</v>
      </c>
      <c r="E178" s="130" t="s">
        <v>792</v>
      </c>
      <c r="F178" s="131" t="s">
        <v>793</v>
      </c>
      <c r="G178" s="132" t="s">
        <v>350</v>
      </c>
      <c r="H178" s="133">
        <v>50</v>
      </c>
      <c r="I178" s="134"/>
      <c r="J178" s="135">
        <f t="shared" si="10"/>
        <v>0</v>
      </c>
      <c r="K178" s="136"/>
      <c r="L178" s="33"/>
      <c r="M178" s="137" t="s">
        <v>32</v>
      </c>
      <c r="N178" s="138" t="s">
        <v>49</v>
      </c>
      <c r="P178" s="139">
        <f t="shared" si="11"/>
        <v>0</v>
      </c>
      <c r="Q178" s="139">
        <v>0</v>
      </c>
      <c r="R178" s="139">
        <f t="shared" si="12"/>
        <v>0</v>
      </c>
      <c r="S178" s="139">
        <v>0</v>
      </c>
      <c r="T178" s="140">
        <f t="shared" si="13"/>
        <v>0</v>
      </c>
      <c r="AR178" s="141" t="s">
        <v>137</v>
      </c>
      <c r="AT178" s="141" t="s">
        <v>133</v>
      </c>
      <c r="AU178" s="141" t="s">
        <v>87</v>
      </c>
      <c r="AY178" s="17" t="s">
        <v>131</v>
      </c>
      <c r="BE178" s="142">
        <f t="shared" si="14"/>
        <v>0</v>
      </c>
      <c r="BF178" s="142">
        <f t="shared" si="15"/>
        <v>0</v>
      </c>
      <c r="BG178" s="142">
        <f t="shared" si="16"/>
        <v>0</v>
      </c>
      <c r="BH178" s="142">
        <f t="shared" si="17"/>
        <v>0</v>
      </c>
      <c r="BI178" s="142">
        <f t="shared" si="18"/>
        <v>0</v>
      </c>
      <c r="BJ178" s="17" t="s">
        <v>85</v>
      </c>
      <c r="BK178" s="142">
        <f t="shared" si="19"/>
        <v>0</v>
      </c>
      <c r="BL178" s="17" t="s">
        <v>137</v>
      </c>
      <c r="BM178" s="141" t="s">
        <v>794</v>
      </c>
    </row>
    <row r="179" spans="2:65" s="1" customFormat="1" ht="16.5" customHeight="1" x14ac:dyDescent="0.2">
      <c r="B179" s="33"/>
      <c r="C179" s="129" t="s">
        <v>500</v>
      </c>
      <c r="D179" s="129" t="s">
        <v>133</v>
      </c>
      <c r="E179" s="130" t="s">
        <v>795</v>
      </c>
      <c r="F179" s="131" t="s">
        <v>796</v>
      </c>
      <c r="G179" s="132" t="s">
        <v>215</v>
      </c>
      <c r="H179" s="133">
        <v>10</v>
      </c>
      <c r="I179" s="134"/>
      <c r="J179" s="135">
        <f t="shared" si="10"/>
        <v>0</v>
      </c>
      <c r="K179" s="136"/>
      <c r="L179" s="33"/>
      <c r="M179" s="137" t="s">
        <v>32</v>
      </c>
      <c r="N179" s="138" t="s">
        <v>49</v>
      </c>
      <c r="P179" s="139">
        <f t="shared" si="11"/>
        <v>0</v>
      </c>
      <c r="Q179" s="139">
        <v>0</v>
      </c>
      <c r="R179" s="139">
        <f t="shared" si="12"/>
        <v>0</v>
      </c>
      <c r="S179" s="139">
        <v>0</v>
      </c>
      <c r="T179" s="140">
        <f t="shared" si="13"/>
        <v>0</v>
      </c>
      <c r="AR179" s="141" t="s">
        <v>137</v>
      </c>
      <c r="AT179" s="141" t="s">
        <v>133</v>
      </c>
      <c r="AU179" s="141" t="s">
        <v>87</v>
      </c>
      <c r="AY179" s="17" t="s">
        <v>131</v>
      </c>
      <c r="BE179" s="142">
        <f t="shared" si="14"/>
        <v>0</v>
      </c>
      <c r="BF179" s="142">
        <f t="shared" si="15"/>
        <v>0</v>
      </c>
      <c r="BG179" s="142">
        <f t="shared" si="16"/>
        <v>0</v>
      </c>
      <c r="BH179" s="142">
        <f t="shared" si="17"/>
        <v>0</v>
      </c>
      <c r="BI179" s="142">
        <f t="shared" si="18"/>
        <v>0</v>
      </c>
      <c r="BJ179" s="17" t="s">
        <v>85</v>
      </c>
      <c r="BK179" s="142">
        <f t="shared" si="19"/>
        <v>0</v>
      </c>
      <c r="BL179" s="17" t="s">
        <v>137</v>
      </c>
      <c r="BM179" s="141" t="s">
        <v>797</v>
      </c>
    </row>
    <row r="180" spans="2:65" s="1" customFormat="1" ht="21.75" customHeight="1" x14ac:dyDescent="0.2">
      <c r="B180" s="33"/>
      <c r="C180" s="129" t="s">
        <v>505</v>
      </c>
      <c r="D180" s="129" t="s">
        <v>133</v>
      </c>
      <c r="E180" s="130" t="s">
        <v>798</v>
      </c>
      <c r="F180" s="131" t="s">
        <v>799</v>
      </c>
      <c r="G180" s="132" t="s">
        <v>175</v>
      </c>
      <c r="H180" s="133">
        <v>0.42499999999999999</v>
      </c>
      <c r="I180" s="134"/>
      <c r="J180" s="135">
        <f t="shared" si="10"/>
        <v>0</v>
      </c>
      <c r="K180" s="136"/>
      <c r="L180" s="33"/>
      <c r="M180" s="137" t="s">
        <v>32</v>
      </c>
      <c r="N180" s="138" t="s">
        <v>49</v>
      </c>
      <c r="P180" s="139">
        <f t="shared" si="11"/>
        <v>0</v>
      </c>
      <c r="Q180" s="139">
        <v>0</v>
      </c>
      <c r="R180" s="139">
        <f t="shared" si="12"/>
        <v>0</v>
      </c>
      <c r="S180" s="139">
        <v>0</v>
      </c>
      <c r="T180" s="140">
        <f t="shared" si="13"/>
        <v>0</v>
      </c>
      <c r="AR180" s="141" t="s">
        <v>137</v>
      </c>
      <c r="AT180" s="141" t="s">
        <v>133</v>
      </c>
      <c r="AU180" s="141" t="s">
        <v>87</v>
      </c>
      <c r="AY180" s="17" t="s">
        <v>131</v>
      </c>
      <c r="BE180" s="142">
        <f t="shared" si="14"/>
        <v>0</v>
      </c>
      <c r="BF180" s="142">
        <f t="shared" si="15"/>
        <v>0</v>
      </c>
      <c r="BG180" s="142">
        <f t="shared" si="16"/>
        <v>0</v>
      </c>
      <c r="BH180" s="142">
        <f t="shared" si="17"/>
        <v>0</v>
      </c>
      <c r="BI180" s="142">
        <f t="shared" si="18"/>
        <v>0</v>
      </c>
      <c r="BJ180" s="17" t="s">
        <v>85</v>
      </c>
      <c r="BK180" s="142">
        <f t="shared" si="19"/>
        <v>0</v>
      </c>
      <c r="BL180" s="17" t="s">
        <v>137</v>
      </c>
      <c r="BM180" s="141" t="s">
        <v>800</v>
      </c>
    </row>
    <row r="181" spans="2:65" s="1" customFormat="1" ht="16.5" customHeight="1" x14ac:dyDescent="0.2">
      <c r="B181" s="33"/>
      <c r="C181" s="129" t="s">
        <v>510</v>
      </c>
      <c r="D181" s="129" t="s">
        <v>133</v>
      </c>
      <c r="E181" s="130" t="s">
        <v>801</v>
      </c>
      <c r="F181" s="131" t="s">
        <v>802</v>
      </c>
      <c r="G181" s="132" t="s">
        <v>175</v>
      </c>
      <c r="H181" s="133">
        <v>0.42499999999999999</v>
      </c>
      <c r="I181" s="134"/>
      <c r="J181" s="135">
        <f t="shared" si="10"/>
        <v>0</v>
      </c>
      <c r="K181" s="136"/>
      <c r="L181" s="33"/>
      <c r="M181" s="137" t="s">
        <v>32</v>
      </c>
      <c r="N181" s="138" t="s">
        <v>49</v>
      </c>
      <c r="P181" s="139">
        <f t="shared" si="11"/>
        <v>0</v>
      </c>
      <c r="Q181" s="139">
        <v>0</v>
      </c>
      <c r="R181" s="139">
        <f t="shared" si="12"/>
        <v>0</v>
      </c>
      <c r="S181" s="139">
        <v>0</v>
      </c>
      <c r="T181" s="140">
        <f t="shared" si="13"/>
        <v>0</v>
      </c>
      <c r="AR181" s="141" t="s">
        <v>137</v>
      </c>
      <c r="AT181" s="141" t="s">
        <v>133</v>
      </c>
      <c r="AU181" s="141" t="s">
        <v>87</v>
      </c>
      <c r="AY181" s="17" t="s">
        <v>131</v>
      </c>
      <c r="BE181" s="142">
        <f t="shared" si="14"/>
        <v>0</v>
      </c>
      <c r="BF181" s="142">
        <f t="shared" si="15"/>
        <v>0</v>
      </c>
      <c r="BG181" s="142">
        <f t="shared" si="16"/>
        <v>0</v>
      </c>
      <c r="BH181" s="142">
        <f t="shared" si="17"/>
        <v>0</v>
      </c>
      <c r="BI181" s="142">
        <f t="shared" si="18"/>
        <v>0</v>
      </c>
      <c r="BJ181" s="17" t="s">
        <v>85</v>
      </c>
      <c r="BK181" s="142">
        <f t="shared" si="19"/>
        <v>0</v>
      </c>
      <c r="BL181" s="17" t="s">
        <v>137</v>
      </c>
      <c r="BM181" s="141" t="s">
        <v>803</v>
      </c>
    </row>
    <row r="182" spans="2:65" s="1" customFormat="1" ht="21.75" customHeight="1" x14ac:dyDescent="0.2">
      <c r="B182" s="33"/>
      <c r="C182" s="129" t="s">
        <v>515</v>
      </c>
      <c r="D182" s="129" t="s">
        <v>133</v>
      </c>
      <c r="E182" s="130" t="s">
        <v>774</v>
      </c>
      <c r="F182" s="131" t="s">
        <v>775</v>
      </c>
      <c r="G182" s="132" t="s">
        <v>175</v>
      </c>
      <c r="H182" s="133">
        <v>0.42499999999999999</v>
      </c>
      <c r="I182" s="134"/>
      <c r="J182" s="135">
        <f t="shared" si="10"/>
        <v>0</v>
      </c>
      <c r="K182" s="136"/>
      <c r="L182" s="33"/>
      <c r="M182" s="137" t="s">
        <v>32</v>
      </c>
      <c r="N182" s="138" t="s">
        <v>49</v>
      </c>
      <c r="P182" s="139">
        <f t="shared" si="11"/>
        <v>0</v>
      </c>
      <c r="Q182" s="139">
        <v>0</v>
      </c>
      <c r="R182" s="139">
        <f t="shared" si="12"/>
        <v>0</v>
      </c>
      <c r="S182" s="139">
        <v>0</v>
      </c>
      <c r="T182" s="140">
        <f t="shared" si="13"/>
        <v>0</v>
      </c>
      <c r="AR182" s="141" t="s">
        <v>137</v>
      </c>
      <c r="AT182" s="141" t="s">
        <v>133</v>
      </c>
      <c r="AU182" s="141" t="s">
        <v>87</v>
      </c>
      <c r="AY182" s="17" t="s">
        <v>131</v>
      </c>
      <c r="BE182" s="142">
        <f t="shared" si="14"/>
        <v>0</v>
      </c>
      <c r="BF182" s="142">
        <f t="shared" si="15"/>
        <v>0</v>
      </c>
      <c r="BG182" s="142">
        <f t="shared" si="16"/>
        <v>0</v>
      </c>
      <c r="BH182" s="142">
        <f t="shared" si="17"/>
        <v>0</v>
      </c>
      <c r="BI182" s="142">
        <f t="shared" si="18"/>
        <v>0</v>
      </c>
      <c r="BJ182" s="17" t="s">
        <v>85</v>
      </c>
      <c r="BK182" s="142">
        <f t="shared" si="19"/>
        <v>0</v>
      </c>
      <c r="BL182" s="17" t="s">
        <v>137</v>
      </c>
      <c r="BM182" s="141" t="s">
        <v>804</v>
      </c>
    </row>
    <row r="183" spans="2:65" s="1" customFormat="1" ht="16.5" customHeight="1" x14ac:dyDescent="0.2">
      <c r="B183" s="33"/>
      <c r="C183" s="129" t="s">
        <v>521</v>
      </c>
      <c r="D183" s="129" t="s">
        <v>133</v>
      </c>
      <c r="E183" s="130" t="s">
        <v>777</v>
      </c>
      <c r="F183" s="131" t="s">
        <v>778</v>
      </c>
      <c r="G183" s="132" t="s">
        <v>175</v>
      </c>
      <c r="H183" s="133">
        <v>8.0660000000000007</v>
      </c>
      <c r="I183" s="134"/>
      <c r="J183" s="135">
        <f t="shared" si="10"/>
        <v>0</v>
      </c>
      <c r="K183" s="136"/>
      <c r="L183" s="33"/>
      <c r="M183" s="137" t="s">
        <v>32</v>
      </c>
      <c r="N183" s="138" t="s">
        <v>49</v>
      </c>
      <c r="P183" s="139">
        <f t="shared" si="11"/>
        <v>0</v>
      </c>
      <c r="Q183" s="139">
        <v>0</v>
      </c>
      <c r="R183" s="139">
        <f t="shared" si="12"/>
        <v>0</v>
      </c>
      <c r="S183" s="139">
        <v>0</v>
      </c>
      <c r="T183" s="140">
        <f t="shared" si="13"/>
        <v>0</v>
      </c>
      <c r="AR183" s="141" t="s">
        <v>137</v>
      </c>
      <c r="AT183" s="141" t="s">
        <v>133</v>
      </c>
      <c r="AU183" s="141" t="s">
        <v>87</v>
      </c>
      <c r="AY183" s="17" t="s">
        <v>131</v>
      </c>
      <c r="BE183" s="142">
        <f t="shared" si="14"/>
        <v>0</v>
      </c>
      <c r="BF183" s="142">
        <f t="shared" si="15"/>
        <v>0</v>
      </c>
      <c r="BG183" s="142">
        <f t="shared" si="16"/>
        <v>0</v>
      </c>
      <c r="BH183" s="142">
        <f t="shared" si="17"/>
        <v>0</v>
      </c>
      <c r="BI183" s="142">
        <f t="shared" si="18"/>
        <v>0</v>
      </c>
      <c r="BJ183" s="17" t="s">
        <v>85</v>
      </c>
      <c r="BK183" s="142">
        <f t="shared" si="19"/>
        <v>0</v>
      </c>
      <c r="BL183" s="17" t="s">
        <v>137</v>
      </c>
      <c r="BM183" s="141" t="s">
        <v>805</v>
      </c>
    </row>
    <row r="184" spans="2:65" s="1" customFormat="1" ht="19.5" x14ac:dyDescent="0.2">
      <c r="B184" s="33"/>
      <c r="D184" s="148" t="s">
        <v>153</v>
      </c>
      <c r="F184" s="155" t="s">
        <v>165</v>
      </c>
      <c r="I184" s="145"/>
      <c r="L184" s="33"/>
      <c r="M184" s="146"/>
      <c r="T184" s="54"/>
      <c r="AT184" s="17" t="s">
        <v>153</v>
      </c>
      <c r="AU184" s="17" t="s">
        <v>87</v>
      </c>
    </row>
    <row r="185" spans="2:65" s="12" customFormat="1" ht="11.25" x14ac:dyDescent="0.2">
      <c r="B185" s="147"/>
      <c r="D185" s="148" t="s">
        <v>141</v>
      </c>
      <c r="E185" s="149" t="s">
        <v>32</v>
      </c>
      <c r="F185" s="150" t="s">
        <v>806</v>
      </c>
      <c r="H185" s="151">
        <v>8.0660000000000007</v>
      </c>
      <c r="I185" s="152"/>
      <c r="L185" s="147"/>
      <c r="M185" s="153"/>
      <c r="T185" s="154"/>
      <c r="AT185" s="149" t="s">
        <v>141</v>
      </c>
      <c r="AU185" s="149" t="s">
        <v>87</v>
      </c>
      <c r="AV185" s="12" t="s">
        <v>87</v>
      </c>
      <c r="AW185" s="12" t="s">
        <v>39</v>
      </c>
      <c r="AX185" s="12" t="s">
        <v>78</v>
      </c>
      <c r="AY185" s="149" t="s">
        <v>131</v>
      </c>
    </row>
    <row r="186" spans="2:65" s="14" customFormat="1" ht="11.25" x14ac:dyDescent="0.2">
      <c r="B186" s="173"/>
      <c r="D186" s="148" t="s">
        <v>141</v>
      </c>
      <c r="E186" s="174" t="s">
        <v>32</v>
      </c>
      <c r="F186" s="175" t="s">
        <v>271</v>
      </c>
      <c r="H186" s="176">
        <v>8.0660000000000007</v>
      </c>
      <c r="I186" s="177"/>
      <c r="L186" s="173"/>
      <c r="M186" s="178"/>
      <c r="T186" s="179"/>
      <c r="AT186" s="174" t="s">
        <v>141</v>
      </c>
      <c r="AU186" s="174" t="s">
        <v>87</v>
      </c>
      <c r="AV186" s="14" t="s">
        <v>137</v>
      </c>
      <c r="AW186" s="14" t="s">
        <v>39</v>
      </c>
      <c r="AX186" s="14" t="s">
        <v>85</v>
      </c>
      <c r="AY186" s="174" t="s">
        <v>131</v>
      </c>
    </row>
    <row r="187" spans="2:65" s="1" customFormat="1" ht="16.5" customHeight="1" x14ac:dyDescent="0.2">
      <c r="B187" s="33"/>
      <c r="C187" s="129" t="s">
        <v>528</v>
      </c>
      <c r="D187" s="129" t="s">
        <v>133</v>
      </c>
      <c r="E187" s="130" t="s">
        <v>781</v>
      </c>
      <c r="F187" s="131" t="s">
        <v>782</v>
      </c>
      <c r="G187" s="132" t="s">
        <v>175</v>
      </c>
      <c r="H187" s="133">
        <v>0.42499999999999999</v>
      </c>
      <c r="I187" s="134"/>
      <c r="J187" s="135">
        <f>ROUND(I187*H187,2)</f>
        <v>0</v>
      </c>
      <c r="K187" s="136"/>
      <c r="L187" s="33"/>
      <c r="M187" s="137" t="s">
        <v>32</v>
      </c>
      <c r="N187" s="138" t="s">
        <v>49</v>
      </c>
      <c r="P187" s="139">
        <f>O187*H187</f>
        <v>0</v>
      </c>
      <c r="Q187" s="139">
        <v>0</v>
      </c>
      <c r="R187" s="139">
        <f>Q187*H187</f>
        <v>0</v>
      </c>
      <c r="S187" s="139">
        <v>0</v>
      </c>
      <c r="T187" s="140">
        <f>S187*H187</f>
        <v>0</v>
      </c>
      <c r="AR187" s="141" t="s">
        <v>137</v>
      </c>
      <c r="AT187" s="141" t="s">
        <v>133</v>
      </c>
      <c r="AU187" s="141" t="s">
        <v>87</v>
      </c>
      <c r="AY187" s="17" t="s">
        <v>131</v>
      </c>
      <c r="BE187" s="142">
        <f>IF(N187="základní",J187,0)</f>
        <v>0</v>
      </c>
      <c r="BF187" s="142">
        <f>IF(N187="snížená",J187,0)</f>
        <v>0</v>
      </c>
      <c r="BG187" s="142">
        <f>IF(N187="zákl. přenesená",J187,0)</f>
        <v>0</v>
      </c>
      <c r="BH187" s="142">
        <f>IF(N187="sníž. přenesená",J187,0)</f>
        <v>0</v>
      </c>
      <c r="BI187" s="142">
        <f>IF(N187="nulová",J187,0)</f>
        <v>0</v>
      </c>
      <c r="BJ187" s="17" t="s">
        <v>85</v>
      </c>
      <c r="BK187" s="142">
        <f>ROUND(I187*H187,2)</f>
        <v>0</v>
      </c>
      <c r="BL187" s="17" t="s">
        <v>137</v>
      </c>
      <c r="BM187" s="141" t="s">
        <v>807</v>
      </c>
    </row>
    <row r="188" spans="2:65" s="1" customFormat="1" ht="24.2" customHeight="1" x14ac:dyDescent="0.2">
      <c r="B188" s="33"/>
      <c r="C188" s="129" t="s">
        <v>534</v>
      </c>
      <c r="D188" s="129" t="s">
        <v>133</v>
      </c>
      <c r="E188" s="130" t="s">
        <v>808</v>
      </c>
      <c r="F188" s="131" t="s">
        <v>809</v>
      </c>
      <c r="G188" s="132" t="s">
        <v>175</v>
      </c>
      <c r="H188" s="133">
        <v>0.42499999999999999</v>
      </c>
      <c r="I188" s="134"/>
      <c r="J188" s="135">
        <f>ROUND(I188*H188,2)</f>
        <v>0</v>
      </c>
      <c r="K188" s="136"/>
      <c r="L188" s="33"/>
      <c r="M188" s="137" t="s">
        <v>32</v>
      </c>
      <c r="N188" s="138" t="s">
        <v>49</v>
      </c>
      <c r="P188" s="139">
        <f>O188*H188</f>
        <v>0</v>
      </c>
      <c r="Q188" s="139">
        <v>0</v>
      </c>
      <c r="R188" s="139">
        <f>Q188*H188</f>
        <v>0</v>
      </c>
      <c r="S188" s="139">
        <v>0</v>
      </c>
      <c r="T188" s="140">
        <f>S188*H188</f>
        <v>0</v>
      </c>
      <c r="AR188" s="141" t="s">
        <v>137</v>
      </c>
      <c r="AT188" s="141" t="s">
        <v>133</v>
      </c>
      <c r="AU188" s="141" t="s">
        <v>87</v>
      </c>
      <c r="AY188" s="17" t="s">
        <v>131</v>
      </c>
      <c r="BE188" s="142">
        <f>IF(N188="základní",J188,0)</f>
        <v>0</v>
      </c>
      <c r="BF188" s="142">
        <f>IF(N188="snížená",J188,0)</f>
        <v>0</v>
      </c>
      <c r="BG188" s="142">
        <f>IF(N188="zákl. přenesená",J188,0)</f>
        <v>0</v>
      </c>
      <c r="BH188" s="142">
        <f>IF(N188="sníž. přenesená",J188,0)</f>
        <v>0</v>
      </c>
      <c r="BI188" s="142">
        <f>IF(N188="nulová",J188,0)</f>
        <v>0</v>
      </c>
      <c r="BJ188" s="17" t="s">
        <v>85</v>
      </c>
      <c r="BK188" s="142">
        <f>ROUND(I188*H188,2)</f>
        <v>0</v>
      </c>
      <c r="BL188" s="17" t="s">
        <v>137</v>
      </c>
      <c r="BM188" s="141" t="s">
        <v>810</v>
      </c>
    </row>
    <row r="189" spans="2:65" s="11" customFormat="1" ht="22.9" customHeight="1" x14ac:dyDescent="0.2">
      <c r="B189" s="117"/>
      <c r="D189" s="118" t="s">
        <v>77</v>
      </c>
      <c r="E189" s="127" t="s">
        <v>811</v>
      </c>
      <c r="F189" s="127" t="s">
        <v>812</v>
      </c>
      <c r="I189" s="120"/>
      <c r="J189" s="128">
        <f>BK189</f>
        <v>0</v>
      </c>
      <c r="L189" s="117"/>
      <c r="M189" s="122"/>
      <c r="P189" s="123">
        <f>SUM(P190:P202)</f>
        <v>0</v>
      </c>
      <c r="R189" s="123">
        <f>SUM(R190:R202)</f>
        <v>0</v>
      </c>
      <c r="T189" s="124">
        <f>SUM(T190:T202)</f>
        <v>0</v>
      </c>
      <c r="AR189" s="118" t="s">
        <v>85</v>
      </c>
      <c r="AT189" s="125" t="s">
        <v>77</v>
      </c>
      <c r="AU189" s="125" t="s">
        <v>85</v>
      </c>
      <c r="AY189" s="118" t="s">
        <v>131</v>
      </c>
      <c r="BK189" s="126">
        <f>SUM(BK190:BK202)</f>
        <v>0</v>
      </c>
    </row>
    <row r="190" spans="2:65" s="1" customFormat="1" ht="16.5" customHeight="1" x14ac:dyDescent="0.2">
      <c r="B190" s="33"/>
      <c r="C190" s="129" t="s">
        <v>540</v>
      </c>
      <c r="D190" s="129" t="s">
        <v>133</v>
      </c>
      <c r="E190" s="130" t="s">
        <v>813</v>
      </c>
      <c r="F190" s="131" t="s">
        <v>814</v>
      </c>
      <c r="G190" s="132" t="s">
        <v>215</v>
      </c>
      <c r="H190" s="133">
        <v>2</v>
      </c>
      <c r="I190" s="134"/>
      <c r="J190" s="135">
        <f t="shared" ref="J190:J198" si="20">ROUND(I190*H190,2)</f>
        <v>0</v>
      </c>
      <c r="K190" s="136"/>
      <c r="L190" s="33"/>
      <c r="M190" s="137" t="s">
        <v>32</v>
      </c>
      <c r="N190" s="138" t="s">
        <v>49</v>
      </c>
      <c r="P190" s="139">
        <f t="shared" ref="P190:P198" si="21">O190*H190</f>
        <v>0</v>
      </c>
      <c r="Q190" s="139">
        <v>0</v>
      </c>
      <c r="R190" s="139">
        <f t="shared" ref="R190:R198" si="22">Q190*H190</f>
        <v>0</v>
      </c>
      <c r="S190" s="139">
        <v>0</v>
      </c>
      <c r="T190" s="140">
        <f t="shared" ref="T190:T198" si="23">S190*H190</f>
        <v>0</v>
      </c>
      <c r="AR190" s="141" t="s">
        <v>137</v>
      </c>
      <c r="AT190" s="141" t="s">
        <v>133</v>
      </c>
      <c r="AU190" s="141" t="s">
        <v>87</v>
      </c>
      <c r="AY190" s="17" t="s">
        <v>131</v>
      </c>
      <c r="BE190" s="142">
        <f t="shared" ref="BE190:BE198" si="24">IF(N190="základní",J190,0)</f>
        <v>0</v>
      </c>
      <c r="BF190" s="142">
        <f t="shared" ref="BF190:BF198" si="25">IF(N190="snížená",J190,0)</f>
        <v>0</v>
      </c>
      <c r="BG190" s="142">
        <f t="shared" ref="BG190:BG198" si="26">IF(N190="zákl. přenesená",J190,0)</f>
        <v>0</v>
      </c>
      <c r="BH190" s="142">
        <f t="shared" ref="BH190:BH198" si="27">IF(N190="sníž. přenesená",J190,0)</f>
        <v>0</v>
      </c>
      <c r="BI190" s="142">
        <f t="shared" ref="BI190:BI198" si="28">IF(N190="nulová",J190,0)</f>
        <v>0</v>
      </c>
      <c r="BJ190" s="17" t="s">
        <v>85</v>
      </c>
      <c r="BK190" s="142">
        <f t="shared" ref="BK190:BK198" si="29">ROUND(I190*H190,2)</f>
        <v>0</v>
      </c>
      <c r="BL190" s="17" t="s">
        <v>137</v>
      </c>
      <c r="BM190" s="141" t="s">
        <v>815</v>
      </c>
    </row>
    <row r="191" spans="2:65" s="1" customFormat="1" ht="16.5" customHeight="1" x14ac:dyDescent="0.2">
      <c r="B191" s="33"/>
      <c r="C191" s="129" t="s">
        <v>545</v>
      </c>
      <c r="D191" s="129" t="s">
        <v>133</v>
      </c>
      <c r="E191" s="130" t="s">
        <v>816</v>
      </c>
      <c r="F191" s="131" t="s">
        <v>817</v>
      </c>
      <c r="G191" s="132" t="s">
        <v>708</v>
      </c>
      <c r="H191" s="133">
        <v>20</v>
      </c>
      <c r="I191" s="134"/>
      <c r="J191" s="135">
        <f t="shared" si="20"/>
        <v>0</v>
      </c>
      <c r="K191" s="136"/>
      <c r="L191" s="33"/>
      <c r="M191" s="137" t="s">
        <v>32</v>
      </c>
      <c r="N191" s="138" t="s">
        <v>49</v>
      </c>
      <c r="P191" s="139">
        <f t="shared" si="21"/>
        <v>0</v>
      </c>
      <c r="Q191" s="139">
        <v>0</v>
      </c>
      <c r="R191" s="139">
        <f t="shared" si="22"/>
        <v>0</v>
      </c>
      <c r="S191" s="139">
        <v>0</v>
      </c>
      <c r="T191" s="140">
        <f t="shared" si="23"/>
        <v>0</v>
      </c>
      <c r="AR191" s="141" t="s">
        <v>137</v>
      </c>
      <c r="AT191" s="141" t="s">
        <v>133</v>
      </c>
      <c r="AU191" s="141" t="s">
        <v>87</v>
      </c>
      <c r="AY191" s="17" t="s">
        <v>131</v>
      </c>
      <c r="BE191" s="142">
        <f t="shared" si="24"/>
        <v>0</v>
      </c>
      <c r="BF191" s="142">
        <f t="shared" si="25"/>
        <v>0</v>
      </c>
      <c r="BG191" s="142">
        <f t="shared" si="26"/>
        <v>0</v>
      </c>
      <c r="BH191" s="142">
        <f t="shared" si="27"/>
        <v>0</v>
      </c>
      <c r="BI191" s="142">
        <f t="shared" si="28"/>
        <v>0</v>
      </c>
      <c r="BJ191" s="17" t="s">
        <v>85</v>
      </c>
      <c r="BK191" s="142">
        <f t="shared" si="29"/>
        <v>0</v>
      </c>
      <c r="BL191" s="17" t="s">
        <v>137</v>
      </c>
      <c r="BM191" s="141" t="s">
        <v>818</v>
      </c>
    </row>
    <row r="192" spans="2:65" s="1" customFormat="1" ht="24.2" customHeight="1" x14ac:dyDescent="0.2">
      <c r="B192" s="33"/>
      <c r="C192" s="129" t="s">
        <v>550</v>
      </c>
      <c r="D192" s="129" t="s">
        <v>133</v>
      </c>
      <c r="E192" s="130" t="s">
        <v>819</v>
      </c>
      <c r="F192" s="131" t="s">
        <v>820</v>
      </c>
      <c r="G192" s="132" t="s">
        <v>215</v>
      </c>
      <c r="H192" s="133">
        <v>2</v>
      </c>
      <c r="I192" s="134"/>
      <c r="J192" s="135">
        <f t="shared" si="20"/>
        <v>0</v>
      </c>
      <c r="K192" s="136"/>
      <c r="L192" s="33"/>
      <c r="M192" s="137" t="s">
        <v>32</v>
      </c>
      <c r="N192" s="138" t="s">
        <v>49</v>
      </c>
      <c r="P192" s="139">
        <f t="shared" si="21"/>
        <v>0</v>
      </c>
      <c r="Q192" s="139">
        <v>0</v>
      </c>
      <c r="R192" s="139">
        <f t="shared" si="22"/>
        <v>0</v>
      </c>
      <c r="S192" s="139">
        <v>0</v>
      </c>
      <c r="T192" s="140">
        <f t="shared" si="23"/>
        <v>0</v>
      </c>
      <c r="AR192" s="141" t="s">
        <v>137</v>
      </c>
      <c r="AT192" s="141" t="s">
        <v>133</v>
      </c>
      <c r="AU192" s="141" t="s">
        <v>87</v>
      </c>
      <c r="AY192" s="17" t="s">
        <v>131</v>
      </c>
      <c r="BE192" s="142">
        <f t="shared" si="24"/>
        <v>0</v>
      </c>
      <c r="BF192" s="142">
        <f t="shared" si="25"/>
        <v>0</v>
      </c>
      <c r="BG192" s="142">
        <f t="shared" si="26"/>
        <v>0</v>
      </c>
      <c r="BH192" s="142">
        <f t="shared" si="27"/>
        <v>0</v>
      </c>
      <c r="BI192" s="142">
        <f t="shared" si="28"/>
        <v>0</v>
      </c>
      <c r="BJ192" s="17" t="s">
        <v>85</v>
      </c>
      <c r="BK192" s="142">
        <f t="shared" si="29"/>
        <v>0</v>
      </c>
      <c r="BL192" s="17" t="s">
        <v>137</v>
      </c>
      <c r="BM192" s="141" t="s">
        <v>821</v>
      </c>
    </row>
    <row r="193" spans="2:65" s="1" customFormat="1" ht="16.5" customHeight="1" x14ac:dyDescent="0.2">
      <c r="B193" s="33"/>
      <c r="C193" s="129" t="s">
        <v>555</v>
      </c>
      <c r="D193" s="129" t="s">
        <v>133</v>
      </c>
      <c r="E193" s="130" t="s">
        <v>822</v>
      </c>
      <c r="F193" s="131" t="s">
        <v>823</v>
      </c>
      <c r="G193" s="132" t="s">
        <v>215</v>
      </c>
      <c r="H193" s="133">
        <v>3</v>
      </c>
      <c r="I193" s="134"/>
      <c r="J193" s="135">
        <f t="shared" si="20"/>
        <v>0</v>
      </c>
      <c r="K193" s="136"/>
      <c r="L193" s="33"/>
      <c r="M193" s="137" t="s">
        <v>32</v>
      </c>
      <c r="N193" s="138" t="s">
        <v>49</v>
      </c>
      <c r="P193" s="139">
        <f t="shared" si="21"/>
        <v>0</v>
      </c>
      <c r="Q193" s="139">
        <v>0</v>
      </c>
      <c r="R193" s="139">
        <f t="shared" si="22"/>
        <v>0</v>
      </c>
      <c r="S193" s="139">
        <v>0</v>
      </c>
      <c r="T193" s="140">
        <f t="shared" si="23"/>
        <v>0</v>
      </c>
      <c r="AR193" s="141" t="s">
        <v>137</v>
      </c>
      <c r="AT193" s="141" t="s">
        <v>133</v>
      </c>
      <c r="AU193" s="141" t="s">
        <v>87</v>
      </c>
      <c r="AY193" s="17" t="s">
        <v>131</v>
      </c>
      <c r="BE193" s="142">
        <f t="shared" si="24"/>
        <v>0</v>
      </c>
      <c r="BF193" s="142">
        <f t="shared" si="25"/>
        <v>0</v>
      </c>
      <c r="BG193" s="142">
        <f t="shared" si="26"/>
        <v>0</v>
      </c>
      <c r="BH193" s="142">
        <f t="shared" si="27"/>
        <v>0</v>
      </c>
      <c r="BI193" s="142">
        <f t="shared" si="28"/>
        <v>0</v>
      </c>
      <c r="BJ193" s="17" t="s">
        <v>85</v>
      </c>
      <c r="BK193" s="142">
        <f t="shared" si="29"/>
        <v>0</v>
      </c>
      <c r="BL193" s="17" t="s">
        <v>137</v>
      </c>
      <c r="BM193" s="141" t="s">
        <v>824</v>
      </c>
    </row>
    <row r="194" spans="2:65" s="1" customFormat="1" ht="16.5" customHeight="1" x14ac:dyDescent="0.2">
      <c r="B194" s="33"/>
      <c r="C194" s="129" t="s">
        <v>560</v>
      </c>
      <c r="D194" s="129" t="s">
        <v>133</v>
      </c>
      <c r="E194" s="130" t="s">
        <v>825</v>
      </c>
      <c r="F194" s="131" t="s">
        <v>826</v>
      </c>
      <c r="G194" s="132" t="s">
        <v>708</v>
      </c>
      <c r="H194" s="133">
        <v>20</v>
      </c>
      <c r="I194" s="134"/>
      <c r="J194" s="135">
        <f t="shared" si="20"/>
        <v>0</v>
      </c>
      <c r="K194" s="136"/>
      <c r="L194" s="33"/>
      <c r="M194" s="137" t="s">
        <v>32</v>
      </c>
      <c r="N194" s="138" t="s">
        <v>49</v>
      </c>
      <c r="P194" s="139">
        <f t="shared" si="21"/>
        <v>0</v>
      </c>
      <c r="Q194" s="139">
        <v>0</v>
      </c>
      <c r="R194" s="139">
        <f t="shared" si="22"/>
        <v>0</v>
      </c>
      <c r="S194" s="139">
        <v>0</v>
      </c>
      <c r="T194" s="140">
        <f t="shared" si="23"/>
        <v>0</v>
      </c>
      <c r="AR194" s="141" t="s">
        <v>137</v>
      </c>
      <c r="AT194" s="141" t="s">
        <v>133</v>
      </c>
      <c r="AU194" s="141" t="s">
        <v>87</v>
      </c>
      <c r="AY194" s="17" t="s">
        <v>131</v>
      </c>
      <c r="BE194" s="142">
        <f t="shared" si="24"/>
        <v>0</v>
      </c>
      <c r="BF194" s="142">
        <f t="shared" si="25"/>
        <v>0</v>
      </c>
      <c r="BG194" s="142">
        <f t="shared" si="26"/>
        <v>0</v>
      </c>
      <c r="BH194" s="142">
        <f t="shared" si="27"/>
        <v>0</v>
      </c>
      <c r="BI194" s="142">
        <f t="shared" si="28"/>
        <v>0</v>
      </c>
      <c r="BJ194" s="17" t="s">
        <v>85</v>
      </c>
      <c r="BK194" s="142">
        <f t="shared" si="29"/>
        <v>0</v>
      </c>
      <c r="BL194" s="17" t="s">
        <v>137</v>
      </c>
      <c r="BM194" s="141" t="s">
        <v>827</v>
      </c>
    </row>
    <row r="195" spans="2:65" s="1" customFormat="1" ht="21.75" customHeight="1" x14ac:dyDescent="0.2">
      <c r="B195" s="33"/>
      <c r="C195" s="129" t="s">
        <v>565</v>
      </c>
      <c r="D195" s="129" t="s">
        <v>133</v>
      </c>
      <c r="E195" s="130" t="s">
        <v>828</v>
      </c>
      <c r="F195" s="131" t="s">
        <v>829</v>
      </c>
      <c r="G195" s="132" t="s">
        <v>175</v>
      </c>
      <c r="H195" s="133">
        <v>0.42</v>
      </c>
      <c r="I195" s="134"/>
      <c r="J195" s="135">
        <f t="shared" si="20"/>
        <v>0</v>
      </c>
      <c r="K195" s="136"/>
      <c r="L195" s="33"/>
      <c r="M195" s="137" t="s">
        <v>32</v>
      </c>
      <c r="N195" s="138" t="s">
        <v>49</v>
      </c>
      <c r="P195" s="139">
        <f t="shared" si="21"/>
        <v>0</v>
      </c>
      <c r="Q195" s="139">
        <v>0</v>
      </c>
      <c r="R195" s="139">
        <f t="shared" si="22"/>
        <v>0</v>
      </c>
      <c r="S195" s="139">
        <v>0</v>
      </c>
      <c r="T195" s="140">
        <f t="shared" si="23"/>
        <v>0</v>
      </c>
      <c r="AR195" s="141" t="s">
        <v>137</v>
      </c>
      <c r="AT195" s="141" t="s">
        <v>133</v>
      </c>
      <c r="AU195" s="141" t="s">
        <v>87</v>
      </c>
      <c r="AY195" s="17" t="s">
        <v>131</v>
      </c>
      <c r="BE195" s="142">
        <f t="shared" si="24"/>
        <v>0</v>
      </c>
      <c r="BF195" s="142">
        <f t="shared" si="25"/>
        <v>0</v>
      </c>
      <c r="BG195" s="142">
        <f t="shared" si="26"/>
        <v>0</v>
      </c>
      <c r="BH195" s="142">
        <f t="shared" si="27"/>
        <v>0</v>
      </c>
      <c r="BI195" s="142">
        <f t="shared" si="28"/>
        <v>0</v>
      </c>
      <c r="BJ195" s="17" t="s">
        <v>85</v>
      </c>
      <c r="BK195" s="142">
        <f t="shared" si="29"/>
        <v>0</v>
      </c>
      <c r="BL195" s="17" t="s">
        <v>137</v>
      </c>
      <c r="BM195" s="141" t="s">
        <v>830</v>
      </c>
    </row>
    <row r="196" spans="2:65" s="1" customFormat="1" ht="16.5" customHeight="1" x14ac:dyDescent="0.2">
      <c r="B196" s="33"/>
      <c r="C196" s="129" t="s">
        <v>571</v>
      </c>
      <c r="D196" s="129" t="s">
        <v>133</v>
      </c>
      <c r="E196" s="130" t="s">
        <v>801</v>
      </c>
      <c r="F196" s="131" t="s">
        <v>802</v>
      </c>
      <c r="G196" s="132" t="s">
        <v>175</v>
      </c>
      <c r="H196" s="133">
        <v>0.42</v>
      </c>
      <c r="I196" s="134"/>
      <c r="J196" s="135">
        <f t="shared" si="20"/>
        <v>0</v>
      </c>
      <c r="K196" s="136"/>
      <c r="L196" s="33"/>
      <c r="M196" s="137" t="s">
        <v>32</v>
      </c>
      <c r="N196" s="138" t="s">
        <v>49</v>
      </c>
      <c r="P196" s="139">
        <f t="shared" si="21"/>
        <v>0</v>
      </c>
      <c r="Q196" s="139">
        <v>0</v>
      </c>
      <c r="R196" s="139">
        <f t="shared" si="22"/>
        <v>0</v>
      </c>
      <c r="S196" s="139">
        <v>0</v>
      </c>
      <c r="T196" s="140">
        <f t="shared" si="23"/>
        <v>0</v>
      </c>
      <c r="AR196" s="141" t="s">
        <v>137</v>
      </c>
      <c r="AT196" s="141" t="s">
        <v>133</v>
      </c>
      <c r="AU196" s="141" t="s">
        <v>87</v>
      </c>
      <c r="AY196" s="17" t="s">
        <v>131</v>
      </c>
      <c r="BE196" s="142">
        <f t="shared" si="24"/>
        <v>0</v>
      </c>
      <c r="BF196" s="142">
        <f t="shared" si="25"/>
        <v>0</v>
      </c>
      <c r="BG196" s="142">
        <f t="shared" si="26"/>
        <v>0</v>
      </c>
      <c r="BH196" s="142">
        <f t="shared" si="27"/>
        <v>0</v>
      </c>
      <c r="BI196" s="142">
        <f t="shared" si="28"/>
        <v>0</v>
      </c>
      <c r="BJ196" s="17" t="s">
        <v>85</v>
      </c>
      <c r="BK196" s="142">
        <f t="shared" si="29"/>
        <v>0</v>
      </c>
      <c r="BL196" s="17" t="s">
        <v>137</v>
      </c>
      <c r="BM196" s="141" t="s">
        <v>831</v>
      </c>
    </row>
    <row r="197" spans="2:65" s="1" customFormat="1" ht="21.75" customHeight="1" x14ac:dyDescent="0.2">
      <c r="B197" s="33"/>
      <c r="C197" s="129" t="s">
        <v>577</v>
      </c>
      <c r="D197" s="129" t="s">
        <v>133</v>
      </c>
      <c r="E197" s="130" t="s">
        <v>774</v>
      </c>
      <c r="F197" s="131" t="s">
        <v>775</v>
      </c>
      <c r="G197" s="132" t="s">
        <v>175</v>
      </c>
      <c r="H197" s="133">
        <v>0.42</v>
      </c>
      <c r="I197" s="134"/>
      <c r="J197" s="135">
        <f t="shared" si="20"/>
        <v>0</v>
      </c>
      <c r="K197" s="136"/>
      <c r="L197" s="33"/>
      <c r="M197" s="137" t="s">
        <v>32</v>
      </c>
      <c r="N197" s="138" t="s">
        <v>49</v>
      </c>
      <c r="P197" s="139">
        <f t="shared" si="21"/>
        <v>0</v>
      </c>
      <c r="Q197" s="139">
        <v>0</v>
      </c>
      <c r="R197" s="139">
        <f t="shared" si="22"/>
        <v>0</v>
      </c>
      <c r="S197" s="139">
        <v>0</v>
      </c>
      <c r="T197" s="140">
        <f t="shared" si="23"/>
        <v>0</v>
      </c>
      <c r="AR197" s="141" t="s">
        <v>137</v>
      </c>
      <c r="AT197" s="141" t="s">
        <v>133</v>
      </c>
      <c r="AU197" s="141" t="s">
        <v>87</v>
      </c>
      <c r="AY197" s="17" t="s">
        <v>131</v>
      </c>
      <c r="BE197" s="142">
        <f t="shared" si="24"/>
        <v>0</v>
      </c>
      <c r="BF197" s="142">
        <f t="shared" si="25"/>
        <v>0</v>
      </c>
      <c r="BG197" s="142">
        <f t="shared" si="26"/>
        <v>0</v>
      </c>
      <c r="BH197" s="142">
        <f t="shared" si="27"/>
        <v>0</v>
      </c>
      <c r="BI197" s="142">
        <f t="shared" si="28"/>
        <v>0</v>
      </c>
      <c r="BJ197" s="17" t="s">
        <v>85</v>
      </c>
      <c r="BK197" s="142">
        <f t="shared" si="29"/>
        <v>0</v>
      </c>
      <c r="BL197" s="17" t="s">
        <v>137</v>
      </c>
      <c r="BM197" s="141" t="s">
        <v>832</v>
      </c>
    </row>
    <row r="198" spans="2:65" s="1" customFormat="1" ht="16.5" customHeight="1" x14ac:dyDescent="0.2">
      <c r="B198" s="33"/>
      <c r="C198" s="129" t="s">
        <v>584</v>
      </c>
      <c r="D198" s="129" t="s">
        <v>133</v>
      </c>
      <c r="E198" s="130" t="s">
        <v>777</v>
      </c>
      <c r="F198" s="131" t="s">
        <v>778</v>
      </c>
      <c r="G198" s="132" t="s">
        <v>175</v>
      </c>
      <c r="H198" s="133">
        <v>7.9880000000000004</v>
      </c>
      <c r="I198" s="134"/>
      <c r="J198" s="135">
        <f t="shared" si="20"/>
        <v>0</v>
      </c>
      <c r="K198" s="136"/>
      <c r="L198" s="33"/>
      <c r="M198" s="137" t="s">
        <v>32</v>
      </c>
      <c r="N198" s="138" t="s">
        <v>49</v>
      </c>
      <c r="P198" s="139">
        <f t="shared" si="21"/>
        <v>0</v>
      </c>
      <c r="Q198" s="139">
        <v>0</v>
      </c>
      <c r="R198" s="139">
        <f t="shared" si="22"/>
        <v>0</v>
      </c>
      <c r="S198" s="139">
        <v>0</v>
      </c>
      <c r="T198" s="140">
        <f t="shared" si="23"/>
        <v>0</v>
      </c>
      <c r="AR198" s="141" t="s">
        <v>137</v>
      </c>
      <c r="AT198" s="141" t="s">
        <v>133</v>
      </c>
      <c r="AU198" s="141" t="s">
        <v>87</v>
      </c>
      <c r="AY198" s="17" t="s">
        <v>131</v>
      </c>
      <c r="BE198" s="142">
        <f t="shared" si="24"/>
        <v>0</v>
      </c>
      <c r="BF198" s="142">
        <f t="shared" si="25"/>
        <v>0</v>
      </c>
      <c r="BG198" s="142">
        <f t="shared" si="26"/>
        <v>0</v>
      </c>
      <c r="BH198" s="142">
        <f t="shared" si="27"/>
        <v>0</v>
      </c>
      <c r="BI198" s="142">
        <f t="shared" si="28"/>
        <v>0</v>
      </c>
      <c r="BJ198" s="17" t="s">
        <v>85</v>
      </c>
      <c r="BK198" s="142">
        <f t="shared" si="29"/>
        <v>0</v>
      </c>
      <c r="BL198" s="17" t="s">
        <v>137</v>
      </c>
      <c r="BM198" s="141" t="s">
        <v>833</v>
      </c>
    </row>
    <row r="199" spans="2:65" s="1" customFormat="1" ht="19.5" x14ac:dyDescent="0.2">
      <c r="B199" s="33"/>
      <c r="D199" s="148" t="s">
        <v>153</v>
      </c>
      <c r="F199" s="155" t="s">
        <v>165</v>
      </c>
      <c r="I199" s="145"/>
      <c r="L199" s="33"/>
      <c r="M199" s="146"/>
      <c r="T199" s="54"/>
      <c r="AT199" s="17" t="s">
        <v>153</v>
      </c>
      <c r="AU199" s="17" t="s">
        <v>87</v>
      </c>
    </row>
    <row r="200" spans="2:65" s="12" customFormat="1" ht="11.25" x14ac:dyDescent="0.2">
      <c r="B200" s="147"/>
      <c r="D200" s="148" t="s">
        <v>141</v>
      </c>
      <c r="E200" s="149" t="s">
        <v>32</v>
      </c>
      <c r="F200" s="150" t="s">
        <v>834</v>
      </c>
      <c r="H200" s="151">
        <v>7.9880000000000004</v>
      </c>
      <c r="I200" s="152"/>
      <c r="L200" s="147"/>
      <c r="M200" s="153"/>
      <c r="T200" s="154"/>
      <c r="AT200" s="149" t="s">
        <v>141</v>
      </c>
      <c r="AU200" s="149" t="s">
        <v>87</v>
      </c>
      <c r="AV200" s="12" t="s">
        <v>87</v>
      </c>
      <c r="AW200" s="12" t="s">
        <v>39</v>
      </c>
      <c r="AX200" s="12" t="s">
        <v>85</v>
      </c>
      <c r="AY200" s="149" t="s">
        <v>131</v>
      </c>
    </row>
    <row r="201" spans="2:65" s="1" customFormat="1" ht="16.5" customHeight="1" x14ac:dyDescent="0.2">
      <c r="B201" s="33"/>
      <c r="C201" s="129" t="s">
        <v>590</v>
      </c>
      <c r="D201" s="129" t="s">
        <v>133</v>
      </c>
      <c r="E201" s="130" t="s">
        <v>781</v>
      </c>
      <c r="F201" s="131" t="s">
        <v>782</v>
      </c>
      <c r="G201" s="132" t="s">
        <v>175</v>
      </c>
      <c r="H201" s="133">
        <v>0.42</v>
      </c>
      <c r="I201" s="134"/>
      <c r="J201" s="135">
        <f>ROUND(I201*H201,2)</f>
        <v>0</v>
      </c>
      <c r="K201" s="136"/>
      <c r="L201" s="33"/>
      <c r="M201" s="137" t="s">
        <v>32</v>
      </c>
      <c r="N201" s="138" t="s">
        <v>49</v>
      </c>
      <c r="P201" s="139">
        <f>O201*H201</f>
        <v>0</v>
      </c>
      <c r="Q201" s="139">
        <v>0</v>
      </c>
      <c r="R201" s="139">
        <f>Q201*H201</f>
        <v>0</v>
      </c>
      <c r="S201" s="139">
        <v>0</v>
      </c>
      <c r="T201" s="140">
        <f>S201*H201</f>
        <v>0</v>
      </c>
      <c r="AR201" s="141" t="s">
        <v>137</v>
      </c>
      <c r="AT201" s="141" t="s">
        <v>133</v>
      </c>
      <c r="AU201" s="141" t="s">
        <v>87</v>
      </c>
      <c r="AY201" s="17" t="s">
        <v>131</v>
      </c>
      <c r="BE201" s="142">
        <f>IF(N201="základní",J201,0)</f>
        <v>0</v>
      </c>
      <c r="BF201" s="142">
        <f>IF(N201="snížená",J201,0)</f>
        <v>0</v>
      </c>
      <c r="BG201" s="142">
        <f>IF(N201="zákl. přenesená",J201,0)</f>
        <v>0</v>
      </c>
      <c r="BH201" s="142">
        <f>IF(N201="sníž. přenesená",J201,0)</f>
        <v>0</v>
      </c>
      <c r="BI201" s="142">
        <f>IF(N201="nulová",J201,0)</f>
        <v>0</v>
      </c>
      <c r="BJ201" s="17" t="s">
        <v>85</v>
      </c>
      <c r="BK201" s="142">
        <f>ROUND(I201*H201,2)</f>
        <v>0</v>
      </c>
      <c r="BL201" s="17" t="s">
        <v>137</v>
      </c>
      <c r="BM201" s="141" t="s">
        <v>835</v>
      </c>
    </row>
    <row r="202" spans="2:65" s="1" customFormat="1" ht="24.2" customHeight="1" x14ac:dyDescent="0.2">
      <c r="B202" s="33"/>
      <c r="C202" s="129" t="s">
        <v>664</v>
      </c>
      <c r="D202" s="129" t="s">
        <v>133</v>
      </c>
      <c r="E202" s="130" t="s">
        <v>784</v>
      </c>
      <c r="F202" s="131" t="s">
        <v>785</v>
      </c>
      <c r="G202" s="132" t="s">
        <v>175</v>
      </c>
      <c r="H202" s="133">
        <v>0.42</v>
      </c>
      <c r="I202" s="134"/>
      <c r="J202" s="135">
        <f>ROUND(I202*H202,2)</f>
        <v>0</v>
      </c>
      <c r="K202" s="136"/>
      <c r="L202" s="33"/>
      <c r="M202" s="183" t="s">
        <v>32</v>
      </c>
      <c r="N202" s="184" t="s">
        <v>49</v>
      </c>
      <c r="O202" s="185"/>
      <c r="P202" s="186">
        <f>O202*H202</f>
        <v>0</v>
      </c>
      <c r="Q202" s="186">
        <v>0</v>
      </c>
      <c r="R202" s="186">
        <f>Q202*H202</f>
        <v>0</v>
      </c>
      <c r="S202" s="186">
        <v>0</v>
      </c>
      <c r="T202" s="187">
        <f>S202*H202</f>
        <v>0</v>
      </c>
      <c r="AR202" s="141" t="s">
        <v>137</v>
      </c>
      <c r="AT202" s="141" t="s">
        <v>133</v>
      </c>
      <c r="AU202" s="141" t="s">
        <v>87</v>
      </c>
      <c r="AY202" s="17" t="s">
        <v>131</v>
      </c>
      <c r="BE202" s="142">
        <f>IF(N202="základní",J202,0)</f>
        <v>0</v>
      </c>
      <c r="BF202" s="142">
        <f>IF(N202="snížená",J202,0)</f>
        <v>0</v>
      </c>
      <c r="BG202" s="142">
        <f>IF(N202="zákl. přenesená",J202,0)</f>
        <v>0</v>
      </c>
      <c r="BH202" s="142">
        <f>IF(N202="sníž. přenesená",J202,0)</f>
        <v>0</v>
      </c>
      <c r="BI202" s="142">
        <f>IF(N202="nulová",J202,0)</f>
        <v>0</v>
      </c>
      <c r="BJ202" s="17" t="s">
        <v>85</v>
      </c>
      <c r="BK202" s="142">
        <f>ROUND(I202*H202,2)</f>
        <v>0</v>
      </c>
      <c r="BL202" s="17" t="s">
        <v>137</v>
      </c>
      <c r="BM202" s="141" t="s">
        <v>836</v>
      </c>
    </row>
    <row r="203" spans="2:65" s="1" customFormat="1" ht="6.95" customHeight="1" x14ac:dyDescent="0.2">
      <c r="B203" s="42"/>
      <c r="C203" s="43"/>
      <c r="D203" s="43"/>
      <c r="E203" s="43"/>
      <c r="F203" s="43"/>
      <c r="G203" s="43"/>
      <c r="H203" s="43"/>
      <c r="I203" s="43"/>
      <c r="J203" s="43"/>
      <c r="K203" s="43"/>
      <c r="L203" s="33"/>
    </row>
  </sheetData>
  <sheetProtection algorithmName="SHA-512" hashValue="VPSIQmeWgT3q/cpo1N3JRZQcw60HSKONTTGKNmpd0Ug7E4W/Fze704m0oGRd1Jv4VoDQixPhVMbh4h6kpn4ZEg==" saltValue="zkU6fQS1UnHq7cK7sPBU04RiaavmghQ1Q3xMWKDPKekSL7s7+KUuxVeAXq3pw8Ty/gopjeax/b+JEREVl7ihFQ==" spinCount="100000" sheet="1" objects="1" scenarios="1" formatColumns="0" formatRows="0" autoFilter="0"/>
  <autoFilter ref="C85:K202" xr:uid="{00000000-0009-0000-0000-000002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00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AT2" s="17" t="s">
        <v>93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 x14ac:dyDescent="0.2">
      <c r="B4" s="20"/>
      <c r="D4" s="21" t="s">
        <v>94</v>
      </c>
      <c r="L4" s="20"/>
      <c r="M4" s="86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312" t="str">
        <f>'Rekapitulace stavby'!K6</f>
        <v>Obchodní akademie Chrudim - rekonstrukce kanalizace a vodovodu</v>
      </c>
      <c r="F7" s="313"/>
      <c r="G7" s="313"/>
      <c r="H7" s="313"/>
      <c r="L7" s="20"/>
    </row>
    <row r="8" spans="2:46" s="1" customFormat="1" ht="12" customHeight="1" x14ac:dyDescent="0.2">
      <c r="B8" s="33"/>
      <c r="D8" s="27" t="s">
        <v>95</v>
      </c>
      <c r="L8" s="33"/>
    </row>
    <row r="9" spans="2:46" s="1" customFormat="1" ht="16.5" customHeight="1" x14ac:dyDescent="0.2">
      <c r="B9" s="33"/>
      <c r="E9" s="294" t="s">
        <v>837</v>
      </c>
      <c r="F9" s="314"/>
      <c r="G9" s="314"/>
      <c r="H9" s="314"/>
      <c r="L9" s="33"/>
    </row>
    <row r="10" spans="2:46" s="1" customFormat="1" ht="11.25" x14ac:dyDescent="0.2">
      <c r="B10" s="33"/>
      <c r="L10" s="33"/>
    </row>
    <row r="11" spans="2:46" s="1" customFormat="1" ht="12" customHeight="1" x14ac:dyDescent="0.2">
      <c r="B11" s="33"/>
      <c r="D11" s="27" t="s">
        <v>18</v>
      </c>
      <c r="F11" s="25" t="s">
        <v>32</v>
      </c>
      <c r="I11" s="27" t="s">
        <v>20</v>
      </c>
      <c r="J11" s="25" t="s">
        <v>32</v>
      </c>
      <c r="L11" s="33"/>
    </row>
    <row r="12" spans="2:46" s="1" customFormat="1" ht="12" customHeight="1" x14ac:dyDescent="0.2">
      <c r="B12" s="33"/>
      <c r="D12" s="27" t="s">
        <v>22</v>
      </c>
      <c r="F12" s="25" t="s">
        <v>23</v>
      </c>
      <c r="I12" s="27" t="s">
        <v>24</v>
      </c>
      <c r="J12" s="50" t="str">
        <f>'Rekapitulace stavby'!AN8</f>
        <v>31. 10. 2025</v>
      </c>
      <c r="L12" s="33"/>
    </row>
    <row r="13" spans="2:46" s="1" customFormat="1" ht="10.9" customHeight="1" x14ac:dyDescent="0.2">
      <c r="B13" s="33"/>
      <c r="L13" s="33"/>
    </row>
    <row r="14" spans="2:46" s="1" customFormat="1" ht="12" customHeight="1" x14ac:dyDescent="0.2">
      <c r="B14" s="33"/>
      <c r="D14" s="27" t="s">
        <v>30</v>
      </c>
      <c r="I14" s="27" t="s">
        <v>31</v>
      </c>
      <c r="J14" s="25" t="s">
        <v>32</v>
      </c>
      <c r="L14" s="33"/>
    </row>
    <row r="15" spans="2:46" s="1" customFormat="1" ht="18" customHeight="1" x14ac:dyDescent="0.2">
      <c r="B15" s="33"/>
      <c r="E15" s="25" t="s">
        <v>33</v>
      </c>
      <c r="I15" s="27" t="s">
        <v>34</v>
      </c>
      <c r="J15" s="25" t="s">
        <v>32</v>
      </c>
      <c r="L15" s="33"/>
    </row>
    <row r="16" spans="2:46" s="1" customFormat="1" ht="6.95" customHeight="1" x14ac:dyDescent="0.2">
      <c r="B16" s="33"/>
      <c r="L16" s="33"/>
    </row>
    <row r="17" spans="2:12" s="1" customFormat="1" ht="12" customHeight="1" x14ac:dyDescent="0.2">
      <c r="B17" s="33"/>
      <c r="D17" s="27" t="s">
        <v>35</v>
      </c>
      <c r="I17" s="27" t="s">
        <v>31</v>
      </c>
      <c r="J17" s="28" t="str">
        <f>'Rekapitulace stavby'!AN13</f>
        <v>Vyplň údaj</v>
      </c>
      <c r="L17" s="33"/>
    </row>
    <row r="18" spans="2:12" s="1" customFormat="1" ht="18" customHeight="1" x14ac:dyDescent="0.2">
      <c r="B18" s="33"/>
      <c r="E18" s="315" t="str">
        <f>'Rekapitulace stavby'!E14</f>
        <v>Vyplň údaj</v>
      </c>
      <c r="F18" s="278"/>
      <c r="G18" s="278"/>
      <c r="H18" s="278"/>
      <c r="I18" s="27" t="s">
        <v>34</v>
      </c>
      <c r="J18" s="28" t="str">
        <f>'Rekapitulace stavby'!AN14</f>
        <v>Vyplň údaj</v>
      </c>
      <c r="L18" s="33"/>
    </row>
    <row r="19" spans="2:12" s="1" customFormat="1" ht="6.95" customHeight="1" x14ac:dyDescent="0.2">
      <c r="B19" s="33"/>
      <c r="L19" s="33"/>
    </row>
    <row r="20" spans="2:12" s="1" customFormat="1" ht="12" customHeight="1" x14ac:dyDescent="0.2">
      <c r="B20" s="33"/>
      <c r="D20" s="27" t="s">
        <v>37</v>
      </c>
      <c r="I20" s="27" t="s">
        <v>31</v>
      </c>
      <c r="J20" s="25" t="s">
        <v>32</v>
      </c>
      <c r="L20" s="33"/>
    </row>
    <row r="21" spans="2:12" s="1" customFormat="1" ht="18" customHeight="1" x14ac:dyDescent="0.2">
      <c r="B21" s="33"/>
      <c r="E21" s="25" t="s">
        <v>38</v>
      </c>
      <c r="I21" s="27" t="s">
        <v>34</v>
      </c>
      <c r="J21" s="25" t="s">
        <v>32</v>
      </c>
      <c r="L21" s="33"/>
    </row>
    <row r="22" spans="2:12" s="1" customFormat="1" ht="6.95" customHeight="1" x14ac:dyDescent="0.2">
      <c r="B22" s="33"/>
      <c r="L22" s="33"/>
    </row>
    <row r="23" spans="2:12" s="1" customFormat="1" ht="12" customHeight="1" x14ac:dyDescent="0.2">
      <c r="B23" s="33"/>
      <c r="D23" s="27" t="s">
        <v>40</v>
      </c>
      <c r="I23" s="27" t="s">
        <v>31</v>
      </c>
      <c r="J23" s="25" t="str">
        <f>IF('Rekapitulace stavby'!AN19="","",'Rekapitulace stavby'!AN19)</f>
        <v/>
      </c>
      <c r="L23" s="33"/>
    </row>
    <row r="24" spans="2:12" s="1" customFormat="1" ht="18" customHeight="1" x14ac:dyDescent="0.2">
      <c r="B24" s="33"/>
      <c r="E24" s="25" t="str">
        <f>IF('Rekapitulace stavby'!E20="","",'Rekapitulace stavby'!E20)</f>
        <v xml:space="preserve"> </v>
      </c>
      <c r="I24" s="27" t="s">
        <v>34</v>
      </c>
      <c r="J24" s="25" t="str">
        <f>IF('Rekapitulace stavby'!AN20="","",'Rekapitulace stavby'!AN20)</f>
        <v/>
      </c>
      <c r="L24" s="33"/>
    </row>
    <row r="25" spans="2:12" s="1" customFormat="1" ht="6.95" customHeight="1" x14ac:dyDescent="0.2">
      <c r="B25" s="33"/>
      <c r="L25" s="33"/>
    </row>
    <row r="26" spans="2:12" s="1" customFormat="1" ht="12" customHeight="1" x14ac:dyDescent="0.2">
      <c r="B26" s="33"/>
      <c r="D26" s="27" t="s">
        <v>42</v>
      </c>
      <c r="L26" s="33"/>
    </row>
    <row r="27" spans="2:12" s="7" customFormat="1" ht="16.5" customHeight="1" x14ac:dyDescent="0.2">
      <c r="B27" s="87"/>
      <c r="E27" s="283" t="s">
        <v>32</v>
      </c>
      <c r="F27" s="283"/>
      <c r="G27" s="283"/>
      <c r="H27" s="283"/>
      <c r="L27" s="87"/>
    </row>
    <row r="28" spans="2:12" s="1" customFormat="1" ht="6.95" customHeight="1" x14ac:dyDescent="0.2">
      <c r="B28" s="33"/>
      <c r="L28" s="33"/>
    </row>
    <row r="29" spans="2:12" s="1" customFormat="1" ht="6.95" customHeight="1" x14ac:dyDescent="0.2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 x14ac:dyDescent="0.2">
      <c r="B30" s="33"/>
      <c r="D30" s="88" t="s">
        <v>44</v>
      </c>
      <c r="J30" s="64">
        <f>ROUND(J83, 2)</f>
        <v>0</v>
      </c>
      <c r="L30" s="33"/>
    </row>
    <row r="31" spans="2:12" s="1" customFormat="1" ht="6.95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 x14ac:dyDescent="0.2">
      <c r="B32" s="33"/>
      <c r="F32" s="36" t="s">
        <v>46</v>
      </c>
      <c r="I32" s="36" t="s">
        <v>45</v>
      </c>
      <c r="J32" s="36" t="s">
        <v>47</v>
      </c>
      <c r="L32" s="33"/>
    </row>
    <row r="33" spans="2:12" s="1" customFormat="1" ht="14.45" customHeight="1" x14ac:dyDescent="0.2">
      <c r="B33" s="33"/>
      <c r="D33" s="53" t="s">
        <v>48</v>
      </c>
      <c r="E33" s="27" t="s">
        <v>49</v>
      </c>
      <c r="F33" s="89">
        <f>ROUND((SUM(BE83:BE99)),  2)</f>
        <v>0</v>
      </c>
      <c r="I33" s="90">
        <v>0.21</v>
      </c>
      <c r="J33" s="89">
        <f>ROUND(((SUM(BE83:BE99))*I33),  2)</f>
        <v>0</v>
      </c>
      <c r="L33" s="33"/>
    </row>
    <row r="34" spans="2:12" s="1" customFormat="1" ht="14.45" customHeight="1" x14ac:dyDescent="0.2">
      <c r="B34" s="33"/>
      <c r="E34" s="27" t="s">
        <v>50</v>
      </c>
      <c r="F34" s="89">
        <f>ROUND((SUM(BF83:BF99)),  2)</f>
        <v>0</v>
      </c>
      <c r="I34" s="90">
        <v>0.12</v>
      </c>
      <c r="J34" s="89">
        <f>ROUND(((SUM(BF83:BF99))*I34),  2)</f>
        <v>0</v>
      </c>
      <c r="L34" s="33"/>
    </row>
    <row r="35" spans="2:12" s="1" customFormat="1" ht="14.45" hidden="1" customHeight="1" x14ac:dyDescent="0.2">
      <c r="B35" s="33"/>
      <c r="E35" s="27" t="s">
        <v>51</v>
      </c>
      <c r="F35" s="89">
        <f>ROUND((SUM(BG83:BG99)),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 x14ac:dyDescent="0.2">
      <c r="B36" s="33"/>
      <c r="E36" s="27" t="s">
        <v>52</v>
      </c>
      <c r="F36" s="89">
        <f>ROUND((SUM(BH83:BH99)),  2)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 x14ac:dyDescent="0.2">
      <c r="B37" s="33"/>
      <c r="E37" s="27" t="s">
        <v>53</v>
      </c>
      <c r="F37" s="89">
        <f>ROUND((SUM(BI83:BI99)),  2)</f>
        <v>0</v>
      </c>
      <c r="I37" s="90">
        <v>0</v>
      </c>
      <c r="J37" s="89">
        <f>0</f>
        <v>0</v>
      </c>
      <c r="L37" s="33"/>
    </row>
    <row r="38" spans="2:12" s="1" customFormat="1" ht="6.95" customHeight="1" x14ac:dyDescent="0.2">
      <c r="B38" s="33"/>
      <c r="L38" s="33"/>
    </row>
    <row r="39" spans="2:12" s="1" customFormat="1" ht="25.35" customHeight="1" x14ac:dyDescent="0.2">
      <c r="B39" s="33"/>
      <c r="C39" s="91"/>
      <c r="D39" s="92" t="s">
        <v>54</v>
      </c>
      <c r="E39" s="55"/>
      <c r="F39" s="55"/>
      <c r="G39" s="93" t="s">
        <v>55</v>
      </c>
      <c r="H39" s="94" t="s">
        <v>56</v>
      </c>
      <c r="I39" s="55"/>
      <c r="J39" s="95">
        <f>SUM(J30:J37)</f>
        <v>0</v>
      </c>
      <c r="K39" s="96"/>
      <c r="L39" s="33"/>
    </row>
    <row r="40" spans="2:12" s="1" customFormat="1" ht="14.45" customHeight="1" x14ac:dyDescent="0.2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 x14ac:dyDescent="0.2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 x14ac:dyDescent="0.2">
      <c r="B45" s="33"/>
      <c r="C45" s="21" t="s">
        <v>97</v>
      </c>
      <c r="L45" s="33"/>
    </row>
    <row r="46" spans="2:12" s="1" customFormat="1" ht="6.95" customHeight="1" x14ac:dyDescent="0.2">
      <c r="B46" s="33"/>
      <c r="L46" s="33"/>
    </row>
    <row r="47" spans="2:12" s="1" customFormat="1" ht="12" customHeight="1" x14ac:dyDescent="0.2">
      <c r="B47" s="33"/>
      <c r="C47" s="27" t="s">
        <v>16</v>
      </c>
      <c r="L47" s="33"/>
    </row>
    <row r="48" spans="2:12" s="1" customFormat="1" ht="16.5" customHeight="1" x14ac:dyDescent="0.2">
      <c r="B48" s="33"/>
      <c r="E48" s="312" t="str">
        <f>E7</f>
        <v>Obchodní akademie Chrudim - rekonstrukce kanalizace a vodovodu</v>
      </c>
      <c r="F48" s="313"/>
      <c r="G48" s="313"/>
      <c r="H48" s="313"/>
      <c r="L48" s="33"/>
    </row>
    <row r="49" spans="2:47" s="1" customFormat="1" ht="12" customHeight="1" x14ac:dyDescent="0.2">
      <c r="B49" s="33"/>
      <c r="C49" s="27" t="s">
        <v>95</v>
      </c>
      <c r="L49" s="33"/>
    </row>
    <row r="50" spans="2:47" s="1" customFormat="1" ht="16.5" customHeight="1" x14ac:dyDescent="0.2">
      <c r="B50" s="33"/>
      <c r="E50" s="294" t="str">
        <f>E9</f>
        <v>VRN - Vedlejší rozpočtové náklady</v>
      </c>
      <c r="F50" s="314"/>
      <c r="G50" s="314"/>
      <c r="H50" s="314"/>
      <c r="L50" s="33"/>
    </row>
    <row r="51" spans="2:47" s="1" customFormat="1" ht="6.95" customHeight="1" x14ac:dyDescent="0.2">
      <c r="B51" s="33"/>
      <c r="L51" s="33"/>
    </row>
    <row r="52" spans="2:47" s="1" customFormat="1" ht="12" customHeight="1" x14ac:dyDescent="0.2">
      <c r="B52" s="33"/>
      <c r="C52" s="27" t="s">
        <v>22</v>
      </c>
      <c r="F52" s="25" t="str">
        <f>F12</f>
        <v>Tyršovo náměstí 250, 537 60 Chrudim</v>
      </c>
      <c r="I52" s="27" t="s">
        <v>24</v>
      </c>
      <c r="J52" s="50" t="str">
        <f>IF(J12="","",J12)</f>
        <v>31. 10. 2025</v>
      </c>
      <c r="L52" s="33"/>
    </row>
    <row r="53" spans="2:47" s="1" customFormat="1" ht="6.95" customHeight="1" x14ac:dyDescent="0.2">
      <c r="B53" s="33"/>
      <c r="L53" s="33"/>
    </row>
    <row r="54" spans="2:47" s="1" customFormat="1" ht="15.2" customHeight="1" x14ac:dyDescent="0.2">
      <c r="B54" s="33"/>
      <c r="C54" s="27" t="s">
        <v>30</v>
      </c>
      <c r="F54" s="25" t="str">
        <f>E15</f>
        <v>Pardubický kraj</v>
      </c>
      <c r="I54" s="27" t="s">
        <v>37</v>
      </c>
      <c r="J54" s="31" t="str">
        <f>E21</f>
        <v>TZB Komplet s.r.o.</v>
      </c>
      <c r="L54" s="33"/>
    </row>
    <row r="55" spans="2:47" s="1" customFormat="1" ht="15.2" customHeight="1" x14ac:dyDescent="0.2">
      <c r="B55" s="33"/>
      <c r="C55" s="27" t="s">
        <v>35</v>
      </c>
      <c r="F55" s="25" t="str">
        <f>IF(E18="","",E18)</f>
        <v>Vyplň údaj</v>
      </c>
      <c r="I55" s="27" t="s">
        <v>40</v>
      </c>
      <c r="J55" s="31" t="str">
        <f>E24</f>
        <v xml:space="preserve"> </v>
      </c>
      <c r="L55" s="33"/>
    </row>
    <row r="56" spans="2:47" s="1" customFormat="1" ht="10.35" customHeight="1" x14ac:dyDescent="0.2">
      <c r="B56" s="33"/>
      <c r="L56" s="33"/>
    </row>
    <row r="57" spans="2:47" s="1" customFormat="1" ht="29.25" customHeight="1" x14ac:dyDescent="0.2">
      <c r="B57" s="33"/>
      <c r="C57" s="97" t="s">
        <v>98</v>
      </c>
      <c r="D57" s="91"/>
      <c r="E57" s="91"/>
      <c r="F57" s="91"/>
      <c r="G57" s="91"/>
      <c r="H57" s="91"/>
      <c r="I57" s="91"/>
      <c r="J57" s="98" t="s">
        <v>99</v>
      </c>
      <c r="K57" s="91"/>
      <c r="L57" s="33"/>
    </row>
    <row r="58" spans="2:47" s="1" customFormat="1" ht="10.35" customHeight="1" x14ac:dyDescent="0.2">
      <c r="B58" s="33"/>
      <c r="L58" s="33"/>
    </row>
    <row r="59" spans="2:47" s="1" customFormat="1" ht="22.9" customHeight="1" x14ac:dyDescent="0.2">
      <c r="B59" s="33"/>
      <c r="C59" s="99" t="s">
        <v>76</v>
      </c>
      <c r="J59" s="64">
        <f>J83</f>
        <v>0</v>
      </c>
      <c r="L59" s="33"/>
      <c r="AU59" s="17" t="s">
        <v>100</v>
      </c>
    </row>
    <row r="60" spans="2:47" s="8" customFormat="1" ht="24.95" customHeight="1" x14ac:dyDescent="0.2">
      <c r="B60" s="100"/>
      <c r="D60" s="101" t="s">
        <v>837</v>
      </c>
      <c r="E60" s="102"/>
      <c r="F60" s="102"/>
      <c r="G60" s="102"/>
      <c r="H60" s="102"/>
      <c r="I60" s="102"/>
      <c r="J60" s="103">
        <f>J84</f>
        <v>0</v>
      </c>
      <c r="L60" s="100"/>
    </row>
    <row r="61" spans="2:47" s="9" customFormat="1" ht="19.899999999999999" customHeight="1" x14ac:dyDescent="0.2">
      <c r="B61" s="104"/>
      <c r="D61" s="105" t="s">
        <v>838</v>
      </c>
      <c r="E61" s="106"/>
      <c r="F61" s="106"/>
      <c r="G61" s="106"/>
      <c r="H61" s="106"/>
      <c r="I61" s="106"/>
      <c r="J61" s="107">
        <f>J85</f>
        <v>0</v>
      </c>
      <c r="L61" s="104"/>
    </row>
    <row r="62" spans="2:47" s="9" customFormat="1" ht="19.899999999999999" customHeight="1" x14ac:dyDescent="0.2">
      <c r="B62" s="104"/>
      <c r="D62" s="105" t="s">
        <v>839</v>
      </c>
      <c r="E62" s="106"/>
      <c r="F62" s="106"/>
      <c r="G62" s="106"/>
      <c r="H62" s="106"/>
      <c r="I62" s="106"/>
      <c r="J62" s="107">
        <f>J92</f>
        <v>0</v>
      </c>
      <c r="L62" s="104"/>
    </row>
    <row r="63" spans="2:47" s="9" customFormat="1" ht="19.899999999999999" customHeight="1" x14ac:dyDescent="0.2">
      <c r="B63" s="104"/>
      <c r="D63" s="105" t="s">
        <v>840</v>
      </c>
      <c r="E63" s="106"/>
      <c r="F63" s="106"/>
      <c r="G63" s="106"/>
      <c r="H63" s="106"/>
      <c r="I63" s="106"/>
      <c r="J63" s="107">
        <f>J96</f>
        <v>0</v>
      </c>
      <c r="L63" s="104"/>
    </row>
    <row r="64" spans="2:47" s="1" customFormat="1" ht="21.75" customHeight="1" x14ac:dyDescent="0.2">
      <c r="B64" s="33"/>
      <c r="L64" s="33"/>
    </row>
    <row r="65" spans="2:12" s="1" customFormat="1" ht="6.95" customHeight="1" x14ac:dyDescent="0.2"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33"/>
    </row>
    <row r="69" spans="2:12" s="1" customFormat="1" ht="6.95" customHeight="1" x14ac:dyDescent="0.2">
      <c r="B69" s="44"/>
      <c r="C69" s="45"/>
      <c r="D69" s="45"/>
      <c r="E69" s="45"/>
      <c r="F69" s="45"/>
      <c r="G69" s="45"/>
      <c r="H69" s="45"/>
      <c r="I69" s="45"/>
      <c r="J69" s="45"/>
      <c r="K69" s="45"/>
      <c r="L69" s="33"/>
    </row>
    <row r="70" spans="2:12" s="1" customFormat="1" ht="24.95" customHeight="1" x14ac:dyDescent="0.2">
      <c r="B70" s="33"/>
      <c r="C70" s="21" t="s">
        <v>116</v>
      </c>
      <c r="L70" s="33"/>
    </row>
    <row r="71" spans="2:12" s="1" customFormat="1" ht="6.95" customHeight="1" x14ac:dyDescent="0.2">
      <c r="B71" s="33"/>
      <c r="L71" s="33"/>
    </row>
    <row r="72" spans="2:12" s="1" customFormat="1" ht="12" customHeight="1" x14ac:dyDescent="0.2">
      <c r="B72" s="33"/>
      <c r="C72" s="27" t="s">
        <v>16</v>
      </c>
      <c r="L72" s="33"/>
    </row>
    <row r="73" spans="2:12" s="1" customFormat="1" ht="16.5" customHeight="1" x14ac:dyDescent="0.2">
      <c r="B73" s="33"/>
      <c r="E73" s="312" t="str">
        <f>E7</f>
        <v>Obchodní akademie Chrudim - rekonstrukce kanalizace a vodovodu</v>
      </c>
      <c r="F73" s="313"/>
      <c r="G73" s="313"/>
      <c r="H73" s="313"/>
      <c r="L73" s="33"/>
    </row>
    <row r="74" spans="2:12" s="1" customFormat="1" ht="12" customHeight="1" x14ac:dyDescent="0.2">
      <c r="B74" s="33"/>
      <c r="C74" s="27" t="s">
        <v>95</v>
      </c>
      <c r="L74" s="33"/>
    </row>
    <row r="75" spans="2:12" s="1" customFormat="1" ht="16.5" customHeight="1" x14ac:dyDescent="0.2">
      <c r="B75" s="33"/>
      <c r="E75" s="294" t="str">
        <f>E9</f>
        <v>VRN - Vedlejší rozpočtové náklady</v>
      </c>
      <c r="F75" s="314"/>
      <c r="G75" s="314"/>
      <c r="H75" s="314"/>
      <c r="L75" s="33"/>
    </row>
    <row r="76" spans="2:12" s="1" customFormat="1" ht="6.95" customHeight="1" x14ac:dyDescent="0.2">
      <c r="B76" s="33"/>
      <c r="L76" s="33"/>
    </row>
    <row r="77" spans="2:12" s="1" customFormat="1" ht="12" customHeight="1" x14ac:dyDescent="0.2">
      <c r="B77" s="33"/>
      <c r="C77" s="27" t="s">
        <v>22</v>
      </c>
      <c r="F77" s="25" t="str">
        <f>F12</f>
        <v>Tyršovo náměstí 250, 537 60 Chrudim</v>
      </c>
      <c r="I77" s="27" t="s">
        <v>24</v>
      </c>
      <c r="J77" s="50" t="str">
        <f>IF(J12="","",J12)</f>
        <v>31. 10. 2025</v>
      </c>
      <c r="L77" s="33"/>
    </row>
    <row r="78" spans="2:12" s="1" customFormat="1" ht="6.95" customHeight="1" x14ac:dyDescent="0.2">
      <c r="B78" s="33"/>
      <c r="L78" s="33"/>
    </row>
    <row r="79" spans="2:12" s="1" customFormat="1" ht="15.2" customHeight="1" x14ac:dyDescent="0.2">
      <c r="B79" s="33"/>
      <c r="C79" s="27" t="s">
        <v>30</v>
      </c>
      <c r="F79" s="25" t="str">
        <f>E15</f>
        <v>Pardubický kraj</v>
      </c>
      <c r="I79" s="27" t="s">
        <v>37</v>
      </c>
      <c r="J79" s="31" t="str">
        <f>E21</f>
        <v>TZB Komplet s.r.o.</v>
      </c>
      <c r="L79" s="33"/>
    </row>
    <row r="80" spans="2:12" s="1" customFormat="1" ht="15.2" customHeight="1" x14ac:dyDescent="0.2">
      <c r="B80" s="33"/>
      <c r="C80" s="27" t="s">
        <v>35</v>
      </c>
      <c r="F80" s="25" t="str">
        <f>IF(E18="","",E18)</f>
        <v>Vyplň údaj</v>
      </c>
      <c r="I80" s="27" t="s">
        <v>40</v>
      </c>
      <c r="J80" s="31" t="str">
        <f>E24</f>
        <v xml:space="preserve"> </v>
      </c>
      <c r="L80" s="33"/>
    </row>
    <row r="81" spans="2:65" s="1" customFormat="1" ht="10.35" customHeight="1" x14ac:dyDescent="0.2">
      <c r="B81" s="33"/>
      <c r="L81" s="33"/>
    </row>
    <row r="82" spans="2:65" s="10" customFormat="1" ht="29.25" customHeight="1" x14ac:dyDescent="0.2">
      <c r="B82" s="108"/>
      <c r="C82" s="109" t="s">
        <v>117</v>
      </c>
      <c r="D82" s="110" t="s">
        <v>63</v>
      </c>
      <c r="E82" s="110" t="s">
        <v>59</v>
      </c>
      <c r="F82" s="110" t="s">
        <v>60</v>
      </c>
      <c r="G82" s="110" t="s">
        <v>118</v>
      </c>
      <c r="H82" s="110" t="s">
        <v>119</v>
      </c>
      <c r="I82" s="110" t="s">
        <v>120</v>
      </c>
      <c r="J82" s="111" t="s">
        <v>99</v>
      </c>
      <c r="K82" s="112" t="s">
        <v>121</v>
      </c>
      <c r="L82" s="108"/>
      <c r="M82" s="57" t="s">
        <v>32</v>
      </c>
      <c r="N82" s="58" t="s">
        <v>48</v>
      </c>
      <c r="O82" s="58" t="s">
        <v>122</v>
      </c>
      <c r="P82" s="58" t="s">
        <v>123</v>
      </c>
      <c r="Q82" s="58" t="s">
        <v>124</v>
      </c>
      <c r="R82" s="58" t="s">
        <v>125</v>
      </c>
      <c r="S82" s="58" t="s">
        <v>126</v>
      </c>
      <c r="T82" s="59" t="s">
        <v>127</v>
      </c>
    </row>
    <row r="83" spans="2:65" s="1" customFormat="1" ht="22.9" customHeight="1" x14ac:dyDescent="0.25">
      <c r="B83" s="33"/>
      <c r="C83" s="62" t="s">
        <v>128</v>
      </c>
      <c r="J83" s="113">
        <f>BK83</f>
        <v>0</v>
      </c>
      <c r="L83" s="33"/>
      <c r="M83" s="60"/>
      <c r="N83" s="51"/>
      <c r="O83" s="51"/>
      <c r="P83" s="114">
        <f>P84</f>
        <v>0</v>
      </c>
      <c r="Q83" s="51"/>
      <c r="R83" s="114">
        <f>R84</f>
        <v>0</v>
      </c>
      <c r="S83" s="51"/>
      <c r="T83" s="115">
        <f>T84</f>
        <v>0</v>
      </c>
      <c r="AT83" s="17" t="s">
        <v>77</v>
      </c>
      <c r="AU83" s="17" t="s">
        <v>100</v>
      </c>
      <c r="BK83" s="116">
        <f>BK84</f>
        <v>0</v>
      </c>
    </row>
    <row r="84" spans="2:65" s="11" customFormat="1" ht="25.9" customHeight="1" x14ac:dyDescent="0.2">
      <c r="B84" s="117"/>
      <c r="D84" s="118" t="s">
        <v>77</v>
      </c>
      <c r="E84" s="119" t="s">
        <v>91</v>
      </c>
      <c r="F84" s="119" t="s">
        <v>92</v>
      </c>
      <c r="I84" s="120"/>
      <c r="J84" s="121">
        <f>BK84</f>
        <v>0</v>
      </c>
      <c r="L84" s="117"/>
      <c r="M84" s="122"/>
      <c r="P84" s="123">
        <f>P85+P92+P96</f>
        <v>0</v>
      </c>
      <c r="R84" s="123">
        <f>R85+R92+R96</f>
        <v>0</v>
      </c>
      <c r="T84" s="124">
        <f>T85+T92+T96</f>
        <v>0</v>
      </c>
      <c r="AR84" s="118" t="s">
        <v>160</v>
      </c>
      <c r="AT84" s="125" t="s">
        <v>77</v>
      </c>
      <c r="AU84" s="125" t="s">
        <v>78</v>
      </c>
      <c r="AY84" s="118" t="s">
        <v>131</v>
      </c>
      <c r="BK84" s="126">
        <f>BK85+BK92+BK96</f>
        <v>0</v>
      </c>
    </row>
    <row r="85" spans="2:65" s="11" customFormat="1" ht="22.9" customHeight="1" x14ac:dyDescent="0.2">
      <c r="B85" s="117"/>
      <c r="D85" s="118" t="s">
        <v>77</v>
      </c>
      <c r="E85" s="127" t="s">
        <v>841</v>
      </c>
      <c r="F85" s="127" t="s">
        <v>842</v>
      </c>
      <c r="I85" s="120"/>
      <c r="J85" s="128">
        <f>BK85</f>
        <v>0</v>
      </c>
      <c r="L85" s="117"/>
      <c r="M85" s="122"/>
      <c r="P85" s="123">
        <f>SUM(P86:P91)</f>
        <v>0</v>
      </c>
      <c r="R85" s="123">
        <f>SUM(R86:R91)</f>
        <v>0</v>
      </c>
      <c r="T85" s="124">
        <f>SUM(T86:T91)</f>
        <v>0</v>
      </c>
      <c r="AR85" s="118" t="s">
        <v>160</v>
      </c>
      <c r="AT85" s="125" t="s">
        <v>77</v>
      </c>
      <c r="AU85" s="125" t="s">
        <v>85</v>
      </c>
      <c r="AY85" s="118" t="s">
        <v>131</v>
      </c>
      <c r="BK85" s="126">
        <f>SUM(BK86:BK91)</f>
        <v>0</v>
      </c>
    </row>
    <row r="86" spans="2:65" s="1" customFormat="1" ht="16.5" customHeight="1" x14ac:dyDescent="0.2">
      <c r="B86" s="33"/>
      <c r="C86" s="129" t="s">
        <v>85</v>
      </c>
      <c r="D86" s="129" t="s">
        <v>133</v>
      </c>
      <c r="E86" s="130" t="s">
        <v>843</v>
      </c>
      <c r="F86" s="131" t="s">
        <v>844</v>
      </c>
      <c r="G86" s="132" t="s">
        <v>845</v>
      </c>
      <c r="H86" s="133">
        <v>1</v>
      </c>
      <c r="I86" s="134"/>
      <c r="J86" s="135">
        <f>ROUND(I86*H86,2)</f>
        <v>0</v>
      </c>
      <c r="K86" s="136"/>
      <c r="L86" s="33"/>
      <c r="M86" s="137" t="s">
        <v>32</v>
      </c>
      <c r="N86" s="138" t="s">
        <v>49</v>
      </c>
      <c r="P86" s="139">
        <f>O86*H86</f>
        <v>0</v>
      </c>
      <c r="Q86" s="139">
        <v>0</v>
      </c>
      <c r="R86" s="139">
        <f>Q86*H86</f>
        <v>0</v>
      </c>
      <c r="S86" s="139">
        <v>0</v>
      </c>
      <c r="T86" s="140">
        <f>S86*H86</f>
        <v>0</v>
      </c>
      <c r="AR86" s="141" t="s">
        <v>846</v>
      </c>
      <c r="AT86" s="141" t="s">
        <v>133</v>
      </c>
      <c r="AU86" s="141" t="s">
        <v>87</v>
      </c>
      <c r="AY86" s="17" t="s">
        <v>131</v>
      </c>
      <c r="BE86" s="142">
        <f>IF(N86="základní",J86,0)</f>
        <v>0</v>
      </c>
      <c r="BF86" s="142">
        <f>IF(N86="snížená",J86,0)</f>
        <v>0</v>
      </c>
      <c r="BG86" s="142">
        <f>IF(N86="zákl. přenesená",J86,0)</f>
        <v>0</v>
      </c>
      <c r="BH86" s="142">
        <f>IF(N86="sníž. přenesená",J86,0)</f>
        <v>0</v>
      </c>
      <c r="BI86" s="142">
        <f>IF(N86="nulová",J86,0)</f>
        <v>0</v>
      </c>
      <c r="BJ86" s="17" t="s">
        <v>85</v>
      </c>
      <c r="BK86" s="142">
        <f>ROUND(I86*H86,2)</f>
        <v>0</v>
      </c>
      <c r="BL86" s="17" t="s">
        <v>846</v>
      </c>
      <c r="BM86" s="141" t="s">
        <v>847</v>
      </c>
    </row>
    <row r="87" spans="2:65" s="1" customFormat="1" ht="11.25" x14ac:dyDescent="0.2">
      <c r="B87" s="33"/>
      <c r="D87" s="143" t="s">
        <v>139</v>
      </c>
      <c r="F87" s="144" t="s">
        <v>848</v>
      </c>
      <c r="I87" s="145"/>
      <c r="L87" s="33"/>
      <c r="M87" s="146"/>
      <c r="T87" s="54"/>
      <c r="AT87" s="17" t="s">
        <v>139</v>
      </c>
      <c r="AU87" s="17" t="s">
        <v>87</v>
      </c>
    </row>
    <row r="88" spans="2:65" s="1" customFormat="1" ht="29.25" x14ac:dyDescent="0.2">
      <c r="B88" s="33"/>
      <c r="D88" s="148" t="s">
        <v>153</v>
      </c>
      <c r="F88" s="155" t="s">
        <v>849</v>
      </c>
      <c r="I88" s="145"/>
      <c r="L88" s="33"/>
      <c r="M88" s="146"/>
      <c r="T88" s="54"/>
      <c r="AT88" s="17" t="s">
        <v>153</v>
      </c>
      <c r="AU88" s="17" t="s">
        <v>87</v>
      </c>
    </row>
    <row r="89" spans="2:65" s="1" customFormat="1" ht="16.5" customHeight="1" x14ac:dyDescent="0.2">
      <c r="B89" s="33"/>
      <c r="C89" s="129" t="s">
        <v>87</v>
      </c>
      <c r="D89" s="129" t="s">
        <v>133</v>
      </c>
      <c r="E89" s="130" t="s">
        <v>850</v>
      </c>
      <c r="F89" s="131" t="s">
        <v>851</v>
      </c>
      <c r="G89" s="132" t="s">
        <v>845</v>
      </c>
      <c r="H89" s="133">
        <v>1</v>
      </c>
      <c r="I89" s="134"/>
      <c r="J89" s="135">
        <f>ROUND(I89*H89,2)</f>
        <v>0</v>
      </c>
      <c r="K89" s="136"/>
      <c r="L89" s="33"/>
      <c r="M89" s="137" t="s">
        <v>32</v>
      </c>
      <c r="N89" s="138" t="s">
        <v>49</v>
      </c>
      <c r="P89" s="139">
        <f>O89*H89</f>
        <v>0</v>
      </c>
      <c r="Q89" s="139">
        <v>0</v>
      </c>
      <c r="R89" s="139">
        <f>Q89*H89</f>
        <v>0</v>
      </c>
      <c r="S89" s="139">
        <v>0</v>
      </c>
      <c r="T89" s="140">
        <f>S89*H89</f>
        <v>0</v>
      </c>
      <c r="AR89" s="141" t="s">
        <v>846</v>
      </c>
      <c r="AT89" s="141" t="s">
        <v>133</v>
      </c>
      <c r="AU89" s="141" t="s">
        <v>87</v>
      </c>
      <c r="AY89" s="17" t="s">
        <v>131</v>
      </c>
      <c r="BE89" s="142">
        <f>IF(N89="základní",J89,0)</f>
        <v>0</v>
      </c>
      <c r="BF89" s="142">
        <f>IF(N89="snížená",J89,0)</f>
        <v>0</v>
      </c>
      <c r="BG89" s="142">
        <f>IF(N89="zákl. přenesená",J89,0)</f>
        <v>0</v>
      </c>
      <c r="BH89" s="142">
        <f>IF(N89="sníž. přenesená",J89,0)</f>
        <v>0</v>
      </c>
      <c r="BI89" s="142">
        <f>IF(N89="nulová",J89,0)</f>
        <v>0</v>
      </c>
      <c r="BJ89" s="17" t="s">
        <v>85</v>
      </c>
      <c r="BK89" s="142">
        <f>ROUND(I89*H89,2)</f>
        <v>0</v>
      </c>
      <c r="BL89" s="17" t="s">
        <v>846</v>
      </c>
      <c r="BM89" s="141" t="s">
        <v>852</v>
      </c>
    </row>
    <row r="90" spans="2:65" s="1" customFormat="1" ht="11.25" x14ac:dyDescent="0.2">
      <c r="B90" s="33"/>
      <c r="D90" s="143" t="s">
        <v>139</v>
      </c>
      <c r="F90" s="144" t="s">
        <v>853</v>
      </c>
      <c r="I90" s="145"/>
      <c r="L90" s="33"/>
      <c r="M90" s="146"/>
      <c r="T90" s="54"/>
      <c r="AT90" s="17" t="s">
        <v>139</v>
      </c>
      <c r="AU90" s="17" t="s">
        <v>87</v>
      </c>
    </row>
    <row r="91" spans="2:65" s="1" customFormat="1" ht="19.5" x14ac:dyDescent="0.2">
      <c r="B91" s="33"/>
      <c r="D91" s="148" t="s">
        <v>153</v>
      </c>
      <c r="F91" s="155" t="s">
        <v>854</v>
      </c>
      <c r="I91" s="145"/>
      <c r="L91" s="33"/>
      <c r="M91" s="146"/>
      <c r="T91" s="54"/>
      <c r="AT91" s="17" t="s">
        <v>153</v>
      </c>
      <c r="AU91" s="17" t="s">
        <v>87</v>
      </c>
    </row>
    <row r="92" spans="2:65" s="11" customFormat="1" ht="22.9" customHeight="1" x14ac:dyDescent="0.2">
      <c r="B92" s="117"/>
      <c r="D92" s="118" t="s">
        <v>77</v>
      </c>
      <c r="E92" s="127" t="s">
        <v>855</v>
      </c>
      <c r="F92" s="127" t="s">
        <v>856</v>
      </c>
      <c r="I92" s="120"/>
      <c r="J92" s="128">
        <f>BK92</f>
        <v>0</v>
      </c>
      <c r="L92" s="117"/>
      <c r="M92" s="122"/>
      <c r="P92" s="123">
        <f>SUM(P93:P95)</f>
        <v>0</v>
      </c>
      <c r="R92" s="123">
        <f>SUM(R93:R95)</f>
        <v>0</v>
      </c>
      <c r="T92" s="124">
        <f>SUM(T93:T95)</f>
        <v>0</v>
      </c>
      <c r="AR92" s="118" t="s">
        <v>160</v>
      </c>
      <c r="AT92" s="125" t="s">
        <v>77</v>
      </c>
      <c r="AU92" s="125" t="s">
        <v>85</v>
      </c>
      <c r="AY92" s="118" t="s">
        <v>131</v>
      </c>
      <c r="BK92" s="126">
        <f>SUM(BK93:BK95)</f>
        <v>0</v>
      </c>
    </row>
    <row r="93" spans="2:65" s="1" customFormat="1" ht="16.5" customHeight="1" x14ac:dyDescent="0.2">
      <c r="B93" s="33"/>
      <c r="C93" s="129" t="s">
        <v>148</v>
      </c>
      <c r="D93" s="129" t="s">
        <v>133</v>
      </c>
      <c r="E93" s="130" t="s">
        <v>857</v>
      </c>
      <c r="F93" s="131" t="s">
        <v>856</v>
      </c>
      <c r="G93" s="132" t="s">
        <v>845</v>
      </c>
      <c r="H93" s="133">
        <v>1</v>
      </c>
      <c r="I93" s="134"/>
      <c r="J93" s="135">
        <f>ROUND(I93*H93,2)</f>
        <v>0</v>
      </c>
      <c r="K93" s="136"/>
      <c r="L93" s="33"/>
      <c r="M93" s="137" t="s">
        <v>32</v>
      </c>
      <c r="N93" s="138" t="s">
        <v>49</v>
      </c>
      <c r="P93" s="139">
        <f>O93*H93</f>
        <v>0</v>
      </c>
      <c r="Q93" s="139">
        <v>0</v>
      </c>
      <c r="R93" s="139">
        <f>Q93*H93</f>
        <v>0</v>
      </c>
      <c r="S93" s="139">
        <v>0</v>
      </c>
      <c r="T93" s="140">
        <f>S93*H93</f>
        <v>0</v>
      </c>
      <c r="AR93" s="141" t="s">
        <v>846</v>
      </c>
      <c r="AT93" s="141" t="s">
        <v>133</v>
      </c>
      <c r="AU93" s="141" t="s">
        <v>87</v>
      </c>
      <c r="AY93" s="17" t="s">
        <v>131</v>
      </c>
      <c r="BE93" s="142">
        <f>IF(N93="základní",J93,0)</f>
        <v>0</v>
      </c>
      <c r="BF93" s="142">
        <f>IF(N93="snížená",J93,0)</f>
        <v>0</v>
      </c>
      <c r="BG93" s="142">
        <f>IF(N93="zákl. přenesená",J93,0)</f>
        <v>0</v>
      </c>
      <c r="BH93" s="142">
        <f>IF(N93="sníž. přenesená",J93,0)</f>
        <v>0</v>
      </c>
      <c r="BI93" s="142">
        <f>IF(N93="nulová",J93,0)</f>
        <v>0</v>
      </c>
      <c r="BJ93" s="17" t="s">
        <v>85</v>
      </c>
      <c r="BK93" s="142">
        <f>ROUND(I93*H93,2)</f>
        <v>0</v>
      </c>
      <c r="BL93" s="17" t="s">
        <v>846</v>
      </c>
      <c r="BM93" s="141" t="s">
        <v>858</v>
      </c>
    </row>
    <row r="94" spans="2:65" s="1" customFormat="1" ht="11.25" x14ac:dyDescent="0.2">
      <c r="B94" s="33"/>
      <c r="D94" s="143" t="s">
        <v>139</v>
      </c>
      <c r="F94" s="144" t="s">
        <v>859</v>
      </c>
      <c r="I94" s="145"/>
      <c r="L94" s="33"/>
      <c r="M94" s="146"/>
      <c r="T94" s="54"/>
      <c r="AT94" s="17" t="s">
        <v>139</v>
      </c>
      <c r="AU94" s="17" t="s">
        <v>87</v>
      </c>
    </row>
    <row r="95" spans="2:65" s="1" customFormat="1" ht="29.25" x14ac:dyDescent="0.2">
      <c r="B95" s="33"/>
      <c r="D95" s="148" t="s">
        <v>153</v>
      </c>
      <c r="F95" s="155" t="s">
        <v>860</v>
      </c>
      <c r="I95" s="145"/>
      <c r="L95" s="33"/>
      <c r="M95" s="146"/>
      <c r="T95" s="54"/>
      <c r="AT95" s="17" t="s">
        <v>153</v>
      </c>
      <c r="AU95" s="17" t="s">
        <v>87</v>
      </c>
    </row>
    <row r="96" spans="2:65" s="11" customFormat="1" ht="22.9" customHeight="1" x14ac:dyDescent="0.2">
      <c r="B96" s="117"/>
      <c r="D96" s="118" t="s">
        <v>77</v>
      </c>
      <c r="E96" s="127" t="s">
        <v>861</v>
      </c>
      <c r="F96" s="127" t="s">
        <v>862</v>
      </c>
      <c r="I96" s="120"/>
      <c r="J96" s="128">
        <f>BK96</f>
        <v>0</v>
      </c>
      <c r="L96" s="117"/>
      <c r="M96" s="122"/>
      <c r="P96" s="123">
        <f>SUM(P97:P99)</f>
        <v>0</v>
      </c>
      <c r="R96" s="123">
        <f>SUM(R97:R99)</f>
        <v>0</v>
      </c>
      <c r="T96" s="124">
        <f>SUM(T97:T99)</f>
        <v>0</v>
      </c>
      <c r="AR96" s="118" t="s">
        <v>160</v>
      </c>
      <c r="AT96" s="125" t="s">
        <v>77</v>
      </c>
      <c r="AU96" s="125" t="s">
        <v>85</v>
      </c>
      <c r="AY96" s="118" t="s">
        <v>131</v>
      </c>
      <c r="BK96" s="126">
        <f>SUM(BK97:BK99)</f>
        <v>0</v>
      </c>
    </row>
    <row r="97" spans="2:65" s="1" customFormat="1" ht="16.5" customHeight="1" x14ac:dyDescent="0.2">
      <c r="B97" s="33"/>
      <c r="C97" s="129" t="s">
        <v>137</v>
      </c>
      <c r="D97" s="129" t="s">
        <v>133</v>
      </c>
      <c r="E97" s="130" t="s">
        <v>863</v>
      </c>
      <c r="F97" s="131" t="s">
        <v>864</v>
      </c>
      <c r="G97" s="132" t="s">
        <v>845</v>
      </c>
      <c r="H97" s="133">
        <v>1</v>
      </c>
      <c r="I97" s="134"/>
      <c r="J97" s="135">
        <f>ROUND(I97*H97,2)</f>
        <v>0</v>
      </c>
      <c r="K97" s="136"/>
      <c r="L97" s="33"/>
      <c r="M97" s="137" t="s">
        <v>32</v>
      </c>
      <c r="N97" s="138" t="s">
        <v>49</v>
      </c>
      <c r="P97" s="139">
        <f>O97*H97</f>
        <v>0</v>
      </c>
      <c r="Q97" s="139">
        <v>0</v>
      </c>
      <c r="R97" s="139">
        <f>Q97*H97</f>
        <v>0</v>
      </c>
      <c r="S97" s="139">
        <v>0</v>
      </c>
      <c r="T97" s="140">
        <f>S97*H97</f>
        <v>0</v>
      </c>
      <c r="AR97" s="141" t="s">
        <v>846</v>
      </c>
      <c r="AT97" s="141" t="s">
        <v>133</v>
      </c>
      <c r="AU97" s="141" t="s">
        <v>87</v>
      </c>
      <c r="AY97" s="17" t="s">
        <v>131</v>
      </c>
      <c r="BE97" s="142">
        <f>IF(N97="základní",J97,0)</f>
        <v>0</v>
      </c>
      <c r="BF97" s="142">
        <f>IF(N97="snížená",J97,0)</f>
        <v>0</v>
      </c>
      <c r="BG97" s="142">
        <f>IF(N97="zákl. přenesená",J97,0)</f>
        <v>0</v>
      </c>
      <c r="BH97" s="142">
        <f>IF(N97="sníž. přenesená",J97,0)</f>
        <v>0</v>
      </c>
      <c r="BI97" s="142">
        <f>IF(N97="nulová",J97,0)</f>
        <v>0</v>
      </c>
      <c r="BJ97" s="17" t="s">
        <v>85</v>
      </c>
      <c r="BK97" s="142">
        <f>ROUND(I97*H97,2)</f>
        <v>0</v>
      </c>
      <c r="BL97" s="17" t="s">
        <v>846</v>
      </c>
      <c r="BM97" s="141" t="s">
        <v>865</v>
      </c>
    </row>
    <row r="98" spans="2:65" s="1" customFormat="1" ht="11.25" x14ac:dyDescent="0.2">
      <c r="B98" s="33"/>
      <c r="D98" s="143" t="s">
        <v>139</v>
      </c>
      <c r="F98" s="144" t="s">
        <v>866</v>
      </c>
      <c r="I98" s="145"/>
      <c r="L98" s="33"/>
      <c r="M98" s="146"/>
      <c r="T98" s="54"/>
      <c r="AT98" s="17" t="s">
        <v>139</v>
      </c>
      <c r="AU98" s="17" t="s">
        <v>87</v>
      </c>
    </row>
    <row r="99" spans="2:65" s="1" customFormat="1" ht="39" x14ac:dyDescent="0.2">
      <c r="B99" s="33"/>
      <c r="D99" s="148" t="s">
        <v>153</v>
      </c>
      <c r="F99" s="155" t="s">
        <v>867</v>
      </c>
      <c r="I99" s="145"/>
      <c r="L99" s="33"/>
      <c r="M99" s="188"/>
      <c r="N99" s="185"/>
      <c r="O99" s="185"/>
      <c r="P99" s="185"/>
      <c r="Q99" s="185"/>
      <c r="R99" s="185"/>
      <c r="S99" s="185"/>
      <c r="T99" s="189"/>
      <c r="AT99" s="17" t="s">
        <v>153</v>
      </c>
      <c r="AU99" s="17" t="s">
        <v>87</v>
      </c>
    </row>
    <row r="100" spans="2:65" s="1" customFormat="1" ht="6.95" customHeight="1" x14ac:dyDescent="0.2"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33"/>
    </row>
  </sheetData>
  <sheetProtection algorithmName="SHA-512" hashValue="9jzUibnD3jZaEF5kiWwIlLz+Jvp2frfs/FccchngCeU/Qjjq6BDFzO97Rddb1wocenkeI9UkJOCk4NVZ0U3V5w==" saltValue="jT9lBgJlxmmWC0+lr58n95ZHOOLdHbqUWk5FfUH2ymJn18HeS62qia2jBkQpyMjA8kixHTNAhK3tgsDVN/x1AQ==" spinCount="100000" sheet="1" objects="1" scenarios="1" formatColumns="0" formatRows="0" autoFilter="0"/>
  <autoFilter ref="C82:K99" xr:uid="{00000000-0009-0000-0000-000003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7" r:id="rId1" xr:uid="{00000000-0004-0000-0300-000000000000}"/>
    <hyperlink ref="F90" r:id="rId2" xr:uid="{00000000-0004-0000-0300-000001000000}"/>
    <hyperlink ref="F94" r:id="rId3" xr:uid="{00000000-0004-0000-0300-000002000000}"/>
    <hyperlink ref="F98" r:id="rId4" xr:uid="{00000000-0004-0000-03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 x14ac:dyDescent="0.2"/>
  <cols>
    <col min="1" max="1" width="8.33203125" style="190" customWidth="1"/>
    <col min="2" max="2" width="1.6640625" style="190" customWidth="1"/>
    <col min="3" max="4" width="5" style="190" customWidth="1"/>
    <col min="5" max="5" width="11.6640625" style="190" customWidth="1"/>
    <col min="6" max="6" width="9.1640625" style="190" customWidth="1"/>
    <col min="7" max="7" width="5" style="190" customWidth="1"/>
    <col min="8" max="8" width="77.83203125" style="190" customWidth="1"/>
    <col min="9" max="10" width="20" style="190" customWidth="1"/>
    <col min="11" max="11" width="1.6640625" style="190" customWidth="1"/>
  </cols>
  <sheetData>
    <row r="1" spans="2:11" customFormat="1" ht="37.5" customHeight="1" x14ac:dyDescent="0.2"/>
    <row r="2" spans="2:11" customFormat="1" ht="7.5" customHeight="1" x14ac:dyDescent="0.2">
      <c r="B2" s="191"/>
      <c r="C2" s="192"/>
      <c r="D2" s="192"/>
      <c r="E2" s="192"/>
      <c r="F2" s="192"/>
      <c r="G2" s="192"/>
      <c r="H2" s="192"/>
      <c r="I2" s="192"/>
      <c r="J2" s="192"/>
      <c r="K2" s="193"/>
    </row>
    <row r="3" spans="2:11" s="15" customFormat="1" ht="45" customHeight="1" x14ac:dyDescent="0.2">
      <c r="B3" s="194"/>
      <c r="C3" s="318" t="s">
        <v>868</v>
      </c>
      <c r="D3" s="318"/>
      <c r="E3" s="318"/>
      <c r="F3" s="318"/>
      <c r="G3" s="318"/>
      <c r="H3" s="318"/>
      <c r="I3" s="318"/>
      <c r="J3" s="318"/>
      <c r="K3" s="195"/>
    </row>
    <row r="4" spans="2:11" customFormat="1" ht="25.5" customHeight="1" x14ac:dyDescent="0.3">
      <c r="B4" s="196"/>
      <c r="C4" s="317" t="s">
        <v>869</v>
      </c>
      <c r="D4" s="317"/>
      <c r="E4" s="317"/>
      <c r="F4" s="317"/>
      <c r="G4" s="317"/>
      <c r="H4" s="317"/>
      <c r="I4" s="317"/>
      <c r="J4" s="317"/>
      <c r="K4" s="197"/>
    </row>
    <row r="5" spans="2:11" customFormat="1" ht="5.25" customHeight="1" x14ac:dyDescent="0.2">
      <c r="B5" s="196"/>
      <c r="C5" s="198"/>
      <c r="D5" s="198"/>
      <c r="E5" s="198"/>
      <c r="F5" s="198"/>
      <c r="G5" s="198"/>
      <c r="H5" s="198"/>
      <c r="I5" s="198"/>
      <c r="J5" s="198"/>
      <c r="K5" s="197"/>
    </row>
    <row r="6" spans="2:11" customFormat="1" ht="15" customHeight="1" x14ac:dyDescent="0.2">
      <c r="B6" s="196"/>
      <c r="C6" s="316" t="s">
        <v>870</v>
      </c>
      <c r="D6" s="316"/>
      <c r="E6" s="316"/>
      <c r="F6" s="316"/>
      <c r="G6" s="316"/>
      <c r="H6" s="316"/>
      <c r="I6" s="316"/>
      <c r="J6" s="316"/>
      <c r="K6" s="197"/>
    </row>
    <row r="7" spans="2:11" customFormat="1" ht="15" customHeight="1" x14ac:dyDescent="0.2">
      <c r="B7" s="200"/>
      <c r="C7" s="316" t="s">
        <v>871</v>
      </c>
      <c r="D7" s="316"/>
      <c r="E7" s="316"/>
      <c r="F7" s="316"/>
      <c r="G7" s="316"/>
      <c r="H7" s="316"/>
      <c r="I7" s="316"/>
      <c r="J7" s="316"/>
      <c r="K7" s="197"/>
    </row>
    <row r="8" spans="2:11" customFormat="1" ht="12.75" customHeight="1" x14ac:dyDescent="0.2">
      <c r="B8" s="200"/>
      <c r="C8" s="199"/>
      <c r="D8" s="199"/>
      <c r="E8" s="199"/>
      <c r="F8" s="199"/>
      <c r="G8" s="199"/>
      <c r="H8" s="199"/>
      <c r="I8" s="199"/>
      <c r="J8" s="199"/>
      <c r="K8" s="197"/>
    </row>
    <row r="9" spans="2:11" customFormat="1" ht="15" customHeight="1" x14ac:dyDescent="0.2">
      <c r="B9" s="200"/>
      <c r="C9" s="316" t="s">
        <v>872</v>
      </c>
      <c r="D9" s="316"/>
      <c r="E9" s="316"/>
      <c r="F9" s="316"/>
      <c r="G9" s="316"/>
      <c r="H9" s="316"/>
      <c r="I9" s="316"/>
      <c r="J9" s="316"/>
      <c r="K9" s="197"/>
    </row>
    <row r="10" spans="2:11" customFormat="1" ht="15" customHeight="1" x14ac:dyDescent="0.2">
      <c r="B10" s="200"/>
      <c r="C10" s="199"/>
      <c r="D10" s="316" t="s">
        <v>873</v>
      </c>
      <c r="E10" s="316"/>
      <c r="F10" s="316"/>
      <c r="G10" s="316"/>
      <c r="H10" s="316"/>
      <c r="I10" s="316"/>
      <c r="J10" s="316"/>
      <c r="K10" s="197"/>
    </row>
    <row r="11" spans="2:11" customFormat="1" ht="15" customHeight="1" x14ac:dyDescent="0.2">
      <c r="B11" s="200"/>
      <c r="C11" s="201"/>
      <c r="D11" s="316" t="s">
        <v>874</v>
      </c>
      <c r="E11" s="316"/>
      <c r="F11" s="316"/>
      <c r="G11" s="316"/>
      <c r="H11" s="316"/>
      <c r="I11" s="316"/>
      <c r="J11" s="316"/>
      <c r="K11" s="197"/>
    </row>
    <row r="12" spans="2:11" customFormat="1" ht="15" customHeight="1" x14ac:dyDescent="0.2">
      <c r="B12" s="200"/>
      <c r="C12" s="201"/>
      <c r="D12" s="199"/>
      <c r="E12" s="199"/>
      <c r="F12" s="199"/>
      <c r="G12" s="199"/>
      <c r="H12" s="199"/>
      <c r="I12" s="199"/>
      <c r="J12" s="199"/>
      <c r="K12" s="197"/>
    </row>
    <row r="13" spans="2:11" customFormat="1" ht="15" customHeight="1" x14ac:dyDescent="0.2">
      <c r="B13" s="200"/>
      <c r="C13" s="201"/>
      <c r="D13" s="202" t="s">
        <v>875</v>
      </c>
      <c r="E13" s="199"/>
      <c r="F13" s="199"/>
      <c r="G13" s="199"/>
      <c r="H13" s="199"/>
      <c r="I13" s="199"/>
      <c r="J13" s="199"/>
      <c r="K13" s="197"/>
    </row>
    <row r="14" spans="2:11" customFormat="1" ht="12.75" customHeight="1" x14ac:dyDescent="0.2">
      <c r="B14" s="200"/>
      <c r="C14" s="201"/>
      <c r="D14" s="201"/>
      <c r="E14" s="201"/>
      <c r="F14" s="201"/>
      <c r="G14" s="201"/>
      <c r="H14" s="201"/>
      <c r="I14" s="201"/>
      <c r="J14" s="201"/>
      <c r="K14" s="197"/>
    </row>
    <row r="15" spans="2:11" customFormat="1" ht="15" customHeight="1" x14ac:dyDescent="0.2">
      <c r="B15" s="200"/>
      <c r="C15" s="201"/>
      <c r="D15" s="316" t="s">
        <v>876</v>
      </c>
      <c r="E15" s="316"/>
      <c r="F15" s="316"/>
      <c r="G15" s="316"/>
      <c r="H15" s="316"/>
      <c r="I15" s="316"/>
      <c r="J15" s="316"/>
      <c r="K15" s="197"/>
    </row>
    <row r="16" spans="2:11" customFormat="1" ht="15" customHeight="1" x14ac:dyDescent="0.2">
      <c r="B16" s="200"/>
      <c r="C16" s="201"/>
      <c r="D16" s="316" t="s">
        <v>877</v>
      </c>
      <c r="E16" s="316"/>
      <c r="F16" s="316"/>
      <c r="G16" s="316"/>
      <c r="H16" s="316"/>
      <c r="I16" s="316"/>
      <c r="J16" s="316"/>
      <c r="K16" s="197"/>
    </row>
    <row r="17" spans="2:11" customFormat="1" ht="15" customHeight="1" x14ac:dyDescent="0.2">
      <c r="B17" s="200"/>
      <c r="C17" s="201"/>
      <c r="D17" s="316" t="s">
        <v>878</v>
      </c>
      <c r="E17" s="316"/>
      <c r="F17" s="316"/>
      <c r="G17" s="316"/>
      <c r="H17" s="316"/>
      <c r="I17" s="316"/>
      <c r="J17" s="316"/>
      <c r="K17" s="197"/>
    </row>
    <row r="18" spans="2:11" customFormat="1" ht="15" customHeight="1" x14ac:dyDescent="0.2">
      <c r="B18" s="200"/>
      <c r="C18" s="201"/>
      <c r="D18" s="201"/>
      <c r="E18" s="203" t="s">
        <v>83</v>
      </c>
      <c r="F18" s="316" t="s">
        <v>879</v>
      </c>
      <c r="G18" s="316"/>
      <c r="H18" s="316"/>
      <c r="I18" s="316"/>
      <c r="J18" s="316"/>
      <c r="K18" s="197"/>
    </row>
    <row r="19" spans="2:11" customFormat="1" ht="15" customHeight="1" x14ac:dyDescent="0.2">
      <c r="B19" s="200"/>
      <c r="C19" s="201"/>
      <c r="D19" s="201"/>
      <c r="E19" s="203" t="s">
        <v>880</v>
      </c>
      <c r="F19" s="316" t="s">
        <v>881</v>
      </c>
      <c r="G19" s="316"/>
      <c r="H19" s="316"/>
      <c r="I19" s="316"/>
      <c r="J19" s="316"/>
      <c r="K19" s="197"/>
    </row>
    <row r="20" spans="2:11" customFormat="1" ht="15" customHeight="1" x14ac:dyDescent="0.2">
      <c r="B20" s="200"/>
      <c r="C20" s="201"/>
      <c r="D20" s="201"/>
      <c r="E20" s="203" t="s">
        <v>882</v>
      </c>
      <c r="F20" s="316" t="s">
        <v>883</v>
      </c>
      <c r="G20" s="316"/>
      <c r="H20" s="316"/>
      <c r="I20" s="316"/>
      <c r="J20" s="316"/>
      <c r="K20" s="197"/>
    </row>
    <row r="21" spans="2:11" customFormat="1" ht="15" customHeight="1" x14ac:dyDescent="0.2">
      <c r="B21" s="200"/>
      <c r="C21" s="201"/>
      <c r="D21" s="201"/>
      <c r="E21" s="203" t="s">
        <v>884</v>
      </c>
      <c r="F21" s="316" t="s">
        <v>885</v>
      </c>
      <c r="G21" s="316"/>
      <c r="H21" s="316"/>
      <c r="I21" s="316"/>
      <c r="J21" s="316"/>
      <c r="K21" s="197"/>
    </row>
    <row r="22" spans="2:11" customFormat="1" ht="15" customHeight="1" x14ac:dyDescent="0.2">
      <c r="B22" s="200"/>
      <c r="C22" s="201"/>
      <c r="D22" s="201"/>
      <c r="E22" s="203" t="s">
        <v>886</v>
      </c>
      <c r="F22" s="316" t="s">
        <v>887</v>
      </c>
      <c r="G22" s="316"/>
      <c r="H22" s="316"/>
      <c r="I22" s="316"/>
      <c r="J22" s="316"/>
      <c r="K22" s="197"/>
    </row>
    <row r="23" spans="2:11" customFormat="1" ht="15" customHeight="1" x14ac:dyDescent="0.2">
      <c r="B23" s="200"/>
      <c r="C23" s="201"/>
      <c r="D23" s="201"/>
      <c r="E23" s="203" t="s">
        <v>888</v>
      </c>
      <c r="F23" s="316" t="s">
        <v>889</v>
      </c>
      <c r="G23" s="316"/>
      <c r="H23" s="316"/>
      <c r="I23" s="316"/>
      <c r="J23" s="316"/>
      <c r="K23" s="197"/>
    </row>
    <row r="24" spans="2:11" customFormat="1" ht="12.75" customHeight="1" x14ac:dyDescent="0.2">
      <c r="B24" s="200"/>
      <c r="C24" s="201"/>
      <c r="D24" s="201"/>
      <c r="E24" s="201"/>
      <c r="F24" s="201"/>
      <c r="G24" s="201"/>
      <c r="H24" s="201"/>
      <c r="I24" s="201"/>
      <c r="J24" s="201"/>
      <c r="K24" s="197"/>
    </row>
    <row r="25" spans="2:11" customFormat="1" ht="15" customHeight="1" x14ac:dyDescent="0.2">
      <c r="B25" s="200"/>
      <c r="C25" s="316" t="s">
        <v>890</v>
      </c>
      <c r="D25" s="316"/>
      <c r="E25" s="316"/>
      <c r="F25" s="316"/>
      <c r="G25" s="316"/>
      <c r="H25" s="316"/>
      <c r="I25" s="316"/>
      <c r="J25" s="316"/>
      <c r="K25" s="197"/>
    </row>
    <row r="26" spans="2:11" customFormat="1" ht="15" customHeight="1" x14ac:dyDescent="0.2">
      <c r="B26" s="200"/>
      <c r="C26" s="316" t="s">
        <v>891</v>
      </c>
      <c r="D26" s="316"/>
      <c r="E26" s="316"/>
      <c r="F26" s="316"/>
      <c r="G26" s="316"/>
      <c r="H26" s="316"/>
      <c r="I26" s="316"/>
      <c r="J26" s="316"/>
      <c r="K26" s="197"/>
    </row>
    <row r="27" spans="2:11" customFormat="1" ht="15" customHeight="1" x14ac:dyDescent="0.2">
      <c r="B27" s="200"/>
      <c r="C27" s="199"/>
      <c r="D27" s="316" t="s">
        <v>892</v>
      </c>
      <c r="E27" s="316"/>
      <c r="F27" s="316"/>
      <c r="G27" s="316"/>
      <c r="H27" s="316"/>
      <c r="I27" s="316"/>
      <c r="J27" s="316"/>
      <c r="K27" s="197"/>
    </row>
    <row r="28" spans="2:11" customFormat="1" ht="15" customHeight="1" x14ac:dyDescent="0.2">
      <c r="B28" s="200"/>
      <c r="C28" s="201"/>
      <c r="D28" s="316" t="s">
        <v>893</v>
      </c>
      <c r="E28" s="316"/>
      <c r="F28" s="316"/>
      <c r="G28" s="316"/>
      <c r="H28" s="316"/>
      <c r="I28" s="316"/>
      <c r="J28" s="316"/>
      <c r="K28" s="197"/>
    </row>
    <row r="29" spans="2:11" customFormat="1" ht="12.75" customHeight="1" x14ac:dyDescent="0.2">
      <c r="B29" s="200"/>
      <c r="C29" s="201"/>
      <c r="D29" s="201"/>
      <c r="E29" s="201"/>
      <c r="F29" s="201"/>
      <c r="G29" s="201"/>
      <c r="H29" s="201"/>
      <c r="I29" s="201"/>
      <c r="J29" s="201"/>
      <c r="K29" s="197"/>
    </row>
    <row r="30" spans="2:11" customFormat="1" ht="15" customHeight="1" x14ac:dyDescent="0.2">
      <c r="B30" s="200"/>
      <c r="C30" s="201"/>
      <c r="D30" s="316" t="s">
        <v>894</v>
      </c>
      <c r="E30" s="316"/>
      <c r="F30" s="316"/>
      <c r="G30" s="316"/>
      <c r="H30" s="316"/>
      <c r="I30" s="316"/>
      <c r="J30" s="316"/>
      <c r="K30" s="197"/>
    </row>
    <row r="31" spans="2:11" customFormat="1" ht="15" customHeight="1" x14ac:dyDescent="0.2">
      <c r="B31" s="200"/>
      <c r="C31" s="201"/>
      <c r="D31" s="316" t="s">
        <v>895</v>
      </c>
      <c r="E31" s="316"/>
      <c r="F31" s="316"/>
      <c r="G31" s="316"/>
      <c r="H31" s="316"/>
      <c r="I31" s="316"/>
      <c r="J31" s="316"/>
      <c r="K31" s="197"/>
    </row>
    <row r="32" spans="2:11" customFormat="1" ht="12.75" customHeight="1" x14ac:dyDescent="0.2">
      <c r="B32" s="200"/>
      <c r="C32" s="201"/>
      <c r="D32" s="201"/>
      <c r="E32" s="201"/>
      <c r="F32" s="201"/>
      <c r="G32" s="201"/>
      <c r="H32" s="201"/>
      <c r="I32" s="201"/>
      <c r="J32" s="201"/>
      <c r="K32" s="197"/>
    </row>
    <row r="33" spans="2:11" customFormat="1" ht="15" customHeight="1" x14ac:dyDescent="0.2">
      <c r="B33" s="200"/>
      <c r="C33" s="201"/>
      <c r="D33" s="316" t="s">
        <v>896</v>
      </c>
      <c r="E33" s="316"/>
      <c r="F33" s="316"/>
      <c r="G33" s="316"/>
      <c r="H33" s="316"/>
      <c r="I33" s="316"/>
      <c r="J33" s="316"/>
      <c r="K33" s="197"/>
    </row>
    <row r="34" spans="2:11" customFormat="1" ht="15" customHeight="1" x14ac:dyDescent="0.2">
      <c r="B34" s="200"/>
      <c r="C34" s="201"/>
      <c r="D34" s="316" t="s">
        <v>897</v>
      </c>
      <c r="E34" s="316"/>
      <c r="F34" s="316"/>
      <c r="G34" s="316"/>
      <c r="H34" s="316"/>
      <c r="I34" s="316"/>
      <c r="J34" s="316"/>
      <c r="K34" s="197"/>
    </row>
    <row r="35" spans="2:11" customFormat="1" ht="15" customHeight="1" x14ac:dyDescent="0.2">
      <c r="B35" s="200"/>
      <c r="C35" s="201"/>
      <c r="D35" s="316" t="s">
        <v>898</v>
      </c>
      <c r="E35" s="316"/>
      <c r="F35" s="316"/>
      <c r="G35" s="316"/>
      <c r="H35" s="316"/>
      <c r="I35" s="316"/>
      <c r="J35" s="316"/>
      <c r="K35" s="197"/>
    </row>
    <row r="36" spans="2:11" customFormat="1" ht="15" customHeight="1" x14ac:dyDescent="0.2">
      <c r="B36" s="200"/>
      <c r="C36" s="201"/>
      <c r="D36" s="199"/>
      <c r="E36" s="202" t="s">
        <v>117</v>
      </c>
      <c r="F36" s="199"/>
      <c r="G36" s="316" t="s">
        <v>899</v>
      </c>
      <c r="H36" s="316"/>
      <c r="I36" s="316"/>
      <c r="J36" s="316"/>
      <c r="K36" s="197"/>
    </row>
    <row r="37" spans="2:11" customFormat="1" ht="30.75" customHeight="1" x14ac:dyDescent="0.2">
      <c r="B37" s="200"/>
      <c r="C37" s="201"/>
      <c r="D37" s="199"/>
      <c r="E37" s="202" t="s">
        <v>900</v>
      </c>
      <c r="F37" s="199"/>
      <c r="G37" s="316" t="s">
        <v>901</v>
      </c>
      <c r="H37" s="316"/>
      <c r="I37" s="316"/>
      <c r="J37" s="316"/>
      <c r="K37" s="197"/>
    </row>
    <row r="38" spans="2:11" customFormat="1" ht="15" customHeight="1" x14ac:dyDescent="0.2">
      <c r="B38" s="200"/>
      <c r="C38" s="201"/>
      <c r="D38" s="199"/>
      <c r="E38" s="202" t="s">
        <v>59</v>
      </c>
      <c r="F38" s="199"/>
      <c r="G38" s="316" t="s">
        <v>902</v>
      </c>
      <c r="H38" s="316"/>
      <c r="I38" s="316"/>
      <c r="J38" s="316"/>
      <c r="K38" s="197"/>
    </row>
    <row r="39" spans="2:11" customFormat="1" ht="15" customHeight="1" x14ac:dyDescent="0.2">
      <c r="B39" s="200"/>
      <c r="C39" s="201"/>
      <c r="D39" s="199"/>
      <c r="E39" s="202" t="s">
        <v>60</v>
      </c>
      <c r="F39" s="199"/>
      <c r="G39" s="316" t="s">
        <v>903</v>
      </c>
      <c r="H39" s="316"/>
      <c r="I39" s="316"/>
      <c r="J39" s="316"/>
      <c r="K39" s="197"/>
    </row>
    <row r="40" spans="2:11" customFormat="1" ht="15" customHeight="1" x14ac:dyDescent="0.2">
      <c r="B40" s="200"/>
      <c r="C40" s="201"/>
      <c r="D40" s="199"/>
      <c r="E40" s="202" t="s">
        <v>118</v>
      </c>
      <c r="F40" s="199"/>
      <c r="G40" s="316" t="s">
        <v>904</v>
      </c>
      <c r="H40" s="316"/>
      <c r="I40" s="316"/>
      <c r="J40" s="316"/>
      <c r="K40" s="197"/>
    </row>
    <row r="41" spans="2:11" customFormat="1" ht="15" customHeight="1" x14ac:dyDescent="0.2">
      <c r="B41" s="200"/>
      <c r="C41" s="201"/>
      <c r="D41" s="199"/>
      <c r="E41" s="202" t="s">
        <v>119</v>
      </c>
      <c r="F41" s="199"/>
      <c r="G41" s="316" t="s">
        <v>905</v>
      </c>
      <c r="H41" s="316"/>
      <c r="I41" s="316"/>
      <c r="J41" s="316"/>
      <c r="K41" s="197"/>
    </row>
    <row r="42" spans="2:11" customFormat="1" ht="15" customHeight="1" x14ac:dyDescent="0.2">
      <c r="B42" s="200"/>
      <c r="C42" s="201"/>
      <c r="D42" s="199"/>
      <c r="E42" s="202" t="s">
        <v>906</v>
      </c>
      <c r="F42" s="199"/>
      <c r="G42" s="316" t="s">
        <v>907</v>
      </c>
      <c r="H42" s="316"/>
      <c r="I42" s="316"/>
      <c r="J42" s="316"/>
      <c r="K42" s="197"/>
    </row>
    <row r="43" spans="2:11" customFormat="1" ht="15" customHeight="1" x14ac:dyDescent="0.2">
      <c r="B43" s="200"/>
      <c r="C43" s="201"/>
      <c r="D43" s="199"/>
      <c r="E43" s="202"/>
      <c r="F43" s="199"/>
      <c r="G43" s="316" t="s">
        <v>908</v>
      </c>
      <c r="H43" s="316"/>
      <c r="I43" s="316"/>
      <c r="J43" s="316"/>
      <c r="K43" s="197"/>
    </row>
    <row r="44" spans="2:11" customFormat="1" ht="15" customHeight="1" x14ac:dyDescent="0.2">
      <c r="B44" s="200"/>
      <c r="C44" s="201"/>
      <c r="D44" s="199"/>
      <c r="E44" s="202" t="s">
        <v>909</v>
      </c>
      <c r="F44" s="199"/>
      <c r="G44" s="316" t="s">
        <v>910</v>
      </c>
      <c r="H44" s="316"/>
      <c r="I44" s="316"/>
      <c r="J44" s="316"/>
      <c r="K44" s="197"/>
    </row>
    <row r="45" spans="2:11" customFormat="1" ht="15" customHeight="1" x14ac:dyDescent="0.2">
      <c r="B45" s="200"/>
      <c r="C45" s="201"/>
      <c r="D45" s="199"/>
      <c r="E45" s="202" t="s">
        <v>121</v>
      </c>
      <c r="F45" s="199"/>
      <c r="G45" s="316" t="s">
        <v>911</v>
      </c>
      <c r="H45" s="316"/>
      <c r="I45" s="316"/>
      <c r="J45" s="316"/>
      <c r="K45" s="197"/>
    </row>
    <row r="46" spans="2:11" customFormat="1" ht="12.75" customHeight="1" x14ac:dyDescent="0.2">
      <c r="B46" s="200"/>
      <c r="C46" s="201"/>
      <c r="D46" s="199"/>
      <c r="E46" s="199"/>
      <c r="F46" s="199"/>
      <c r="G46" s="199"/>
      <c r="H46" s="199"/>
      <c r="I46" s="199"/>
      <c r="J46" s="199"/>
      <c r="K46" s="197"/>
    </row>
    <row r="47" spans="2:11" customFormat="1" ht="15" customHeight="1" x14ac:dyDescent="0.2">
      <c r="B47" s="200"/>
      <c r="C47" s="201"/>
      <c r="D47" s="316" t="s">
        <v>912</v>
      </c>
      <c r="E47" s="316"/>
      <c r="F47" s="316"/>
      <c r="G47" s="316"/>
      <c r="H47" s="316"/>
      <c r="I47" s="316"/>
      <c r="J47" s="316"/>
      <c r="K47" s="197"/>
    </row>
    <row r="48" spans="2:11" customFormat="1" ht="15" customHeight="1" x14ac:dyDescent="0.2">
      <c r="B48" s="200"/>
      <c r="C48" s="201"/>
      <c r="D48" s="201"/>
      <c r="E48" s="316" t="s">
        <v>913</v>
      </c>
      <c r="F48" s="316"/>
      <c r="G48" s="316"/>
      <c r="H48" s="316"/>
      <c r="I48" s="316"/>
      <c r="J48" s="316"/>
      <c r="K48" s="197"/>
    </row>
    <row r="49" spans="2:11" customFormat="1" ht="15" customHeight="1" x14ac:dyDescent="0.2">
      <c r="B49" s="200"/>
      <c r="C49" s="201"/>
      <c r="D49" s="201"/>
      <c r="E49" s="316" t="s">
        <v>914</v>
      </c>
      <c r="F49" s="316"/>
      <c r="G49" s="316"/>
      <c r="H49" s="316"/>
      <c r="I49" s="316"/>
      <c r="J49" s="316"/>
      <c r="K49" s="197"/>
    </row>
    <row r="50" spans="2:11" customFormat="1" ht="15" customHeight="1" x14ac:dyDescent="0.2">
      <c r="B50" s="200"/>
      <c r="C50" s="201"/>
      <c r="D50" s="201"/>
      <c r="E50" s="316" t="s">
        <v>915</v>
      </c>
      <c r="F50" s="316"/>
      <c r="G50" s="316"/>
      <c r="H50" s="316"/>
      <c r="I50" s="316"/>
      <c r="J50" s="316"/>
      <c r="K50" s="197"/>
    </row>
    <row r="51" spans="2:11" customFormat="1" ht="15" customHeight="1" x14ac:dyDescent="0.2">
      <c r="B51" s="200"/>
      <c r="C51" s="201"/>
      <c r="D51" s="316" t="s">
        <v>916</v>
      </c>
      <c r="E51" s="316"/>
      <c r="F51" s="316"/>
      <c r="G51" s="316"/>
      <c r="H51" s="316"/>
      <c r="I51" s="316"/>
      <c r="J51" s="316"/>
      <c r="K51" s="197"/>
    </row>
    <row r="52" spans="2:11" customFormat="1" ht="25.5" customHeight="1" x14ac:dyDescent="0.3">
      <c r="B52" s="196"/>
      <c r="C52" s="317" t="s">
        <v>917</v>
      </c>
      <c r="D52" s="317"/>
      <c r="E52" s="317"/>
      <c r="F52" s="317"/>
      <c r="G52" s="317"/>
      <c r="H52" s="317"/>
      <c r="I52" s="317"/>
      <c r="J52" s="317"/>
      <c r="K52" s="197"/>
    </row>
    <row r="53" spans="2:11" customFormat="1" ht="5.25" customHeight="1" x14ac:dyDescent="0.2">
      <c r="B53" s="196"/>
      <c r="C53" s="198"/>
      <c r="D53" s="198"/>
      <c r="E53" s="198"/>
      <c r="F53" s="198"/>
      <c r="G53" s="198"/>
      <c r="H53" s="198"/>
      <c r="I53" s="198"/>
      <c r="J53" s="198"/>
      <c r="K53" s="197"/>
    </row>
    <row r="54" spans="2:11" customFormat="1" ht="15" customHeight="1" x14ac:dyDescent="0.2">
      <c r="B54" s="196"/>
      <c r="C54" s="316" t="s">
        <v>918</v>
      </c>
      <c r="D54" s="316"/>
      <c r="E54" s="316"/>
      <c r="F54" s="316"/>
      <c r="G54" s="316"/>
      <c r="H54" s="316"/>
      <c r="I54" s="316"/>
      <c r="J54" s="316"/>
      <c r="K54" s="197"/>
    </row>
    <row r="55" spans="2:11" customFormat="1" ht="15" customHeight="1" x14ac:dyDescent="0.2">
      <c r="B55" s="196"/>
      <c r="C55" s="316" t="s">
        <v>919</v>
      </c>
      <c r="D55" s="316"/>
      <c r="E55" s="316"/>
      <c r="F55" s="316"/>
      <c r="G55" s="316"/>
      <c r="H55" s="316"/>
      <c r="I55" s="316"/>
      <c r="J55" s="316"/>
      <c r="K55" s="197"/>
    </row>
    <row r="56" spans="2:11" customFormat="1" ht="12.75" customHeight="1" x14ac:dyDescent="0.2">
      <c r="B56" s="196"/>
      <c r="C56" s="199"/>
      <c r="D56" s="199"/>
      <c r="E56" s="199"/>
      <c r="F56" s="199"/>
      <c r="G56" s="199"/>
      <c r="H56" s="199"/>
      <c r="I56" s="199"/>
      <c r="J56" s="199"/>
      <c r="K56" s="197"/>
    </row>
    <row r="57" spans="2:11" customFormat="1" ht="15" customHeight="1" x14ac:dyDescent="0.2">
      <c r="B57" s="196"/>
      <c r="C57" s="316" t="s">
        <v>920</v>
      </c>
      <c r="D57" s="316"/>
      <c r="E57" s="316"/>
      <c r="F57" s="316"/>
      <c r="G57" s="316"/>
      <c r="H57" s="316"/>
      <c r="I57" s="316"/>
      <c r="J57" s="316"/>
      <c r="K57" s="197"/>
    </row>
    <row r="58" spans="2:11" customFormat="1" ht="15" customHeight="1" x14ac:dyDescent="0.2">
      <c r="B58" s="196"/>
      <c r="C58" s="201"/>
      <c r="D58" s="316" t="s">
        <v>921</v>
      </c>
      <c r="E58" s="316"/>
      <c r="F58" s="316"/>
      <c r="G58" s="316"/>
      <c r="H58" s="316"/>
      <c r="I58" s="316"/>
      <c r="J58" s="316"/>
      <c r="K58" s="197"/>
    </row>
    <row r="59" spans="2:11" customFormat="1" ht="15" customHeight="1" x14ac:dyDescent="0.2">
      <c r="B59" s="196"/>
      <c r="C59" s="201"/>
      <c r="D59" s="316" t="s">
        <v>922</v>
      </c>
      <c r="E59" s="316"/>
      <c r="F59" s="316"/>
      <c r="G59" s="316"/>
      <c r="H59" s="316"/>
      <c r="I59" s="316"/>
      <c r="J59" s="316"/>
      <c r="K59" s="197"/>
    </row>
    <row r="60" spans="2:11" customFormat="1" ht="15" customHeight="1" x14ac:dyDescent="0.2">
      <c r="B60" s="196"/>
      <c r="C60" s="201"/>
      <c r="D60" s="316" t="s">
        <v>923</v>
      </c>
      <c r="E60" s="316"/>
      <c r="F60" s="316"/>
      <c r="G60" s="316"/>
      <c r="H60" s="316"/>
      <c r="I60" s="316"/>
      <c r="J60" s="316"/>
      <c r="K60" s="197"/>
    </row>
    <row r="61" spans="2:11" customFormat="1" ht="15" customHeight="1" x14ac:dyDescent="0.2">
      <c r="B61" s="196"/>
      <c r="C61" s="201"/>
      <c r="D61" s="316" t="s">
        <v>924</v>
      </c>
      <c r="E61" s="316"/>
      <c r="F61" s="316"/>
      <c r="G61" s="316"/>
      <c r="H61" s="316"/>
      <c r="I61" s="316"/>
      <c r="J61" s="316"/>
      <c r="K61" s="197"/>
    </row>
    <row r="62" spans="2:11" customFormat="1" ht="15" customHeight="1" x14ac:dyDescent="0.2">
      <c r="B62" s="196"/>
      <c r="C62" s="201"/>
      <c r="D62" s="319" t="s">
        <v>925</v>
      </c>
      <c r="E62" s="319"/>
      <c r="F62" s="319"/>
      <c r="G62" s="319"/>
      <c r="H62" s="319"/>
      <c r="I62" s="319"/>
      <c r="J62" s="319"/>
      <c r="K62" s="197"/>
    </row>
    <row r="63" spans="2:11" customFormat="1" ht="15" customHeight="1" x14ac:dyDescent="0.2">
      <c r="B63" s="196"/>
      <c r="C63" s="201"/>
      <c r="D63" s="316" t="s">
        <v>926</v>
      </c>
      <c r="E63" s="316"/>
      <c r="F63" s="316"/>
      <c r="G63" s="316"/>
      <c r="H63" s="316"/>
      <c r="I63" s="316"/>
      <c r="J63" s="316"/>
      <c r="K63" s="197"/>
    </row>
    <row r="64" spans="2:11" customFormat="1" ht="12.75" customHeight="1" x14ac:dyDescent="0.2">
      <c r="B64" s="196"/>
      <c r="C64" s="201"/>
      <c r="D64" s="201"/>
      <c r="E64" s="204"/>
      <c r="F64" s="201"/>
      <c r="G64" s="201"/>
      <c r="H64" s="201"/>
      <c r="I64" s="201"/>
      <c r="J64" s="201"/>
      <c r="K64" s="197"/>
    </row>
    <row r="65" spans="2:11" customFormat="1" ht="15" customHeight="1" x14ac:dyDescent="0.2">
      <c r="B65" s="196"/>
      <c r="C65" s="201"/>
      <c r="D65" s="316" t="s">
        <v>927</v>
      </c>
      <c r="E65" s="316"/>
      <c r="F65" s="316"/>
      <c r="G65" s="316"/>
      <c r="H65" s="316"/>
      <c r="I65" s="316"/>
      <c r="J65" s="316"/>
      <c r="K65" s="197"/>
    </row>
    <row r="66" spans="2:11" customFormat="1" ht="15" customHeight="1" x14ac:dyDescent="0.2">
      <c r="B66" s="196"/>
      <c r="C66" s="201"/>
      <c r="D66" s="319" t="s">
        <v>928</v>
      </c>
      <c r="E66" s="319"/>
      <c r="F66" s="319"/>
      <c r="G66" s="319"/>
      <c r="H66" s="319"/>
      <c r="I66" s="319"/>
      <c r="J66" s="319"/>
      <c r="K66" s="197"/>
    </row>
    <row r="67" spans="2:11" customFormat="1" ht="15" customHeight="1" x14ac:dyDescent="0.2">
      <c r="B67" s="196"/>
      <c r="C67" s="201"/>
      <c r="D67" s="316" t="s">
        <v>929</v>
      </c>
      <c r="E67" s="316"/>
      <c r="F67" s="316"/>
      <c r="G67" s="316"/>
      <c r="H67" s="316"/>
      <c r="I67" s="316"/>
      <c r="J67" s="316"/>
      <c r="K67" s="197"/>
    </row>
    <row r="68" spans="2:11" customFormat="1" ht="15" customHeight="1" x14ac:dyDescent="0.2">
      <c r="B68" s="196"/>
      <c r="C68" s="201"/>
      <c r="D68" s="316" t="s">
        <v>930</v>
      </c>
      <c r="E68" s="316"/>
      <c r="F68" s="316"/>
      <c r="G68" s="316"/>
      <c r="H68" s="316"/>
      <c r="I68" s="316"/>
      <c r="J68" s="316"/>
      <c r="K68" s="197"/>
    </row>
    <row r="69" spans="2:11" customFormat="1" ht="15" customHeight="1" x14ac:dyDescent="0.2">
      <c r="B69" s="196"/>
      <c r="C69" s="201"/>
      <c r="D69" s="316" t="s">
        <v>931</v>
      </c>
      <c r="E69" s="316"/>
      <c r="F69" s="316"/>
      <c r="G69" s="316"/>
      <c r="H69" s="316"/>
      <c r="I69" s="316"/>
      <c r="J69" s="316"/>
      <c r="K69" s="197"/>
    </row>
    <row r="70" spans="2:11" customFormat="1" ht="15" customHeight="1" x14ac:dyDescent="0.2">
      <c r="B70" s="196"/>
      <c r="C70" s="201"/>
      <c r="D70" s="316" t="s">
        <v>932</v>
      </c>
      <c r="E70" s="316"/>
      <c r="F70" s="316"/>
      <c r="G70" s="316"/>
      <c r="H70" s="316"/>
      <c r="I70" s="316"/>
      <c r="J70" s="316"/>
      <c r="K70" s="197"/>
    </row>
    <row r="71" spans="2:11" customFormat="1" ht="12.75" customHeight="1" x14ac:dyDescent="0.2">
      <c r="B71" s="205"/>
      <c r="C71" s="206"/>
      <c r="D71" s="206"/>
      <c r="E71" s="206"/>
      <c r="F71" s="206"/>
      <c r="G71" s="206"/>
      <c r="H71" s="206"/>
      <c r="I71" s="206"/>
      <c r="J71" s="206"/>
      <c r="K71" s="207"/>
    </row>
    <row r="72" spans="2:11" customFormat="1" ht="18.75" customHeight="1" x14ac:dyDescent="0.2">
      <c r="B72" s="208"/>
      <c r="C72" s="208"/>
      <c r="D72" s="208"/>
      <c r="E72" s="208"/>
      <c r="F72" s="208"/>
      <c r="G72" s="208"/>
      <c r="H72" s="208"/>
      <c r="I72" s="208"/>
      <c r="J72" s="208"/>
      <c r="K72" s="209"/>
    </row>
    <row r="73" spans="2:11" customFormat="1" ht="18.75" customHeight="1" x14ac:dyDescent="0.2">
      <c r="B73" s="209"/>
      <c r="C73" s="209"/>
      <c r="D73" s="209"/>
      <c r="E73" s="209"/>
      <c r="F73" s="209"/>
      <c r="G73" s="209"/>
      <c r="H73" s="209"/>
      <c r="I73" s="209"/>
      <c r="J73" s="209"/>
      <c r="K73" s="209"/>
    </row>
    <row r="74" spans="2:11" customFormat="1" ht="7.5" customHeight="1" x14ac:dyDescent="0.2">
      <c r="B74" s="210"/>
      <c r="C74" s="211"/>
      <c r="D74" s="211"/>
      <c r="E74" s="211"/>
      <c r="F74" s="211"/>
      <c r="G74" s="211"/>
      <c r="H74" s="211"/>
      <c r="I74" s="211"/>
      <c r="J74" s="211"/>
      <c r="K74" s="212"/>
    </row>
    <row r="75" spans="2:11" customFormat="1" ht="45" customHeight="1" x14ac:dyDescent="0.2">
      <c r="B75" s="213"/>
      <c r="C75" s="320" t="s">
        <v>933</v>
      </c>
      <c r="D75" s="320"/>
      <c r="E75" s="320"/>
      <c r="F75" s="320"/>
      <c r="G75" s="320"/>
      <c r="H75" s="320"/>
      <c r="I75" s="320"/>
      <c r="J75" s="320"/>
      <c r="K75" s="214"/>
    </row>
    <row r="76" spans="2:11" customFormat="1" ht="17.25" customHeight="1" x14ac:dyDescent="0.2">
      <c r="B76" s="213"/>
      <c r="C76" s="215" t="s">
        <v>934</v>
      </c>
      <c r="D76" s="215"/>
      <c r="E76" s="215"/>
      <c r="F76" s="215" t="s">
        <v>935</v>
      </c>
      <c r="G76" s="216"/>
      <c r="H76" s="215" t="s">
        <v>60</v>
      </c>
      <c r="I76" s="215" t="s">
        <v>63</v>
      </c>
      <c r="J76" s="215" t="s">
        <v>936</v>
      </c>
      <c r="K76" s="214"/>
    </row>
    <row r="77" spans="2:11" customFormat="1" ht="17.25" customHeight="1" x14ac:dyDescent="0.2">
      <c r="B77" s="213"/>
      <c r="C77" s="217" t="s">
        <v>937</v>
      </c>
      <c r="D77" s="217"/>
      <c r="E77" s="217"/>
      <c r="F77" s="218" t="s">
        <v>938</v>
      </c>
      <c r="G77" s="219"/>
      <c r="H77" s="217"/>
      <c r="I77" s="217"/>
      <c r="J77" s="217" t="s">
        <v>939</v>
      </c>
      <c r="K77" s="214"/>
    </row>
    <row r="78" spans="2:11" customFormat="1" ht="5.25" customHeight="1" x14ac:dyDescent="0.2">
      <c r="B78" s="213"/>
      <c r="C78" s="220"/>
      <c r="D78" s="220"/>
      <c r="E78" s="220"/>
      <c r="F78" s="220"/>
      <c r="G78" s="221"/>
      <c r="H78" s="220"/>
      <c r="I78" s="220"/>
      <c r="J78" s="220"/>
      <c r="K78" s="214"/>
    </row>
    <row r="79" spans="2:11" customFormat="1" ht="15" customHeight="1" x14ac:dyDescent="0.2">
      <c r="B79" s="213"/>
      <c r="C79" s="202" t="s">
        <v>59</v>
      </c>
      <c r="D79" s="222"/>
      <c r="E79" s="222"/>
      <c r="F79" s="223" t="s">
        <v>940</v>
      </c>
      <c r="G79" s="224"/>
      <c r="H79" s="202" t="s">
        <v>941</v>
      </c>
      <c r="I79" s="202" t="s">
        <v>942</v>
      </c>
      <c r="J79" s="202">
        <v>20</v>
      </c>
      <c r="K79" s="214"/>
    </row>
    <row r="80" spans="2:11" customFormat="1" ht="15" customHeight="1" x14ac:dyDescent="0.2">
      <c r="B80" s="213"/>
      <c r="C80" s="202" t="s">
        <v>943</v>
      </c>
      <c r="D80" s="202"/>
      <c r="E80" s="202"/>
      <c r="F80" s="223" t="s">
        <v>940</v>
      </c>
      <c r="G80" s="224"/>
      <c r="H80" s="202" t="s">
        <v>944</v>
      </c>
      <c r="I80" s="202" t="s">
        <v>942</v>
      </c>
      <c r="J80" s="202">
        <v>120</v>
      </c>
      <c r="K80" s="214"/>
    </row>
    <row r="81" spans="2:11" customFormat="1" ht="15" customHeight="1" x14ac:dyDescent="0.2">
      <c r="B81" s="225"/>
      <c r="C81" s="202" t="s">
        <v>945</v>
      </c>
      <c r="D81" s="202"/>
      <c r="E81" s="202"/>
      <c r="F81" s="223" t="s">
        <v>946</v>
      </c>
      <c r="G81" s="224"/>
      <c r="H81" s="202" t="s">
        <v>947</v>
      </c>
      <c r="I81" s="202" t="s">
        <v>942</v>
      </c>
      <c r="J81" s="202">
        <v>50</v>
      </c>
      <c r="K81" s="214"/>
    </row>
    <row r="82" spans="2:11" customFormat="1" ht="15" customHeight="1" x14ac:dyDescent="0.2">
      <c r="B82" s="225"/>
      <c r="C82" s="202" t="s">
        <v>948</v>
      </c>
      <c r="D82" s="202"/>
      <c r="E82" s="202"/>
      <c r="F82" s="223" t="s">
        <v>940</v>
      </c>
      <c r="G82" s="224"/>
      <c r="H82" s="202" t="s">
        <v>949</v>
      </c>
      <c r="I82" s="202" t="s">
        <v>950</v>
      </c>
      <c r="J82" s="202"/>
      <c r="K82" s="214"/>
    </row>
    <row r="83" spans="2:11" customFormat="1" ht="15" customHeight="1" x14ac:dyDescent="0.2">
      <c r="B83" s="225"/>
      <c r="C83" s="202" t="s">
        <v>951</v>
      </c>
      <c r="D83" s="202"/>
      <c r="E83" s="202"/>
      <c r="F83" s="223" t="s">
        <v>946</v>
      </c>
      <c r="G83" s="202"/>
      <c r="H83" s="202" t="s">
        <v>952</v>
      </c>
      <c r="I83" s="202" t="s">
        <v>942</v>
      </c>
      <c r="J83" s="202">
        <v>15</v>
      </c>
      <c r="K83" s="214"/>
    </row>
    <row r="84" spans="2:11" customFormat="1" ht="15" customHeight="1" x14ac:dyDescent="0.2">
      <c r="B84" s="225"/>
      <c r="C84" s="202" t="s">
        <v>953</v>
      </c>
      <c r="D84" s="202"/>
      <c r="E84" s="202"/>
      <c r="F84" s="223" t="s">
        <v>946</v>
      </c>
      <c r="G84" s="202"/>
      <c r="H84" s="202" t="s">
        <v>954</v>
      </c>
      <c r="I84" s="202" t="s">
        <v>942</v>
      </c>
      <c r="J84" s="202">
        <v>15</v>
      </c>
      <c r="K84" s="214"/>
    </row>
    <row r="85" spans="2:11" customFormat="1" ht="15" customHeight="1" x14ac:dyDescent="0.2">
      <c r="B85" s="225"/>
      <c r="C85" s="202" t="s">
        <v>955</v>
      </c>
      <c r="D85" s="202"/>
      <c r="E85" s="202"/>
      <c r="F85" s="223" t="s">
        <v>946</v>
      </c>
      <c r="G85" s="202"/>
      <c r="H85" s="202" t="s">
        <v>956</v>
      </c>
      <c r="I85" s="202" t="s">
        <v>942</v>
      </c>
      <c r="J85" s="202">
        <v>20</v>
      </c>
      <c r="K85" s="214"/>
    </row>
    <row r="86" spans="2:11" customFormat="1" ht="15" customHeight="1" x14ac:dyDescent="0.2">
      <c r="B86" s="225"/>
      <c r="C86" s="202" t="s">
        <v>957</v>
      </c>
      <c r="D86" s="202"/>
      <c r="E86" s="202"/>
      <c r="F86" s="223" t="s">
        <v>946</v>
      </c>
      <c r="G86" s="202"/>
      <c r="H86" s="202" t="s">
        <v>958</v>
      </c>
      <c r="I86" s="202" t="s">
        <v>942</v>
      </c>
      <c r="J86" s="202">
        <v>20</v>
      </c>
      <c r="K86" s="214"/>
    </row>
    <row r="87" spans="2:11" customFormat="1" ht="15" customHeight="1" x14ac:dyDescent="0.2">
      <c r="B87" s="225"/>
      <c r="C87" s="202" t="s">
        <v>959</v>
      </c>
      <c r="D87" s="202"/>
      <c r="E87" s="202"/>
      <c r="F87" s="223" t="s">
        <v>946</v>
      </c>
      <c r="G87" s="224"/>
      <c r="H87" s="202" t="s">
        <v>960</v>
      </c>
      <c r="I87" s="202" t="s">
        <v>942</v>
      </c>
      <c r="J87" s="202">
        <v>50</v>
      </c>
      <c r="K87" s="214"/>
    </row>
    <row r="88" spans="2:11" customFormat="1" ht="15" customHeight="1" x14ac:dyDescent="0.2">
      <c r="B88" s="225"/>
      <c r="C88" s="202" t="s">
        <v>961</v>
      </c>
      <c r="D88" s="202"/>
      <c r="E88" s="202"/>
      <c r="F88" s="223" t="s">
        <v>946</v>
      </c>
      <c r="G88" s="224"/>
      <c r="H88" s="202" t="s">
        <v>962</v>
      </c>
      <c r="I88" s="202" t="s">
        <v>942</v>
      </c>
      <c r="J88" s="202">
        <v>20</v>
      </c>
      <c r="K88" s="214"/>
    </row>
    <row r="89" spans="2:11" customFormat="1" ht="15" customHeight="1" x14ac:dyDescent="0.2">
      <c r="B89" s="225"/>
      <c r="C89" s="202" t="s">
        <v>963</v>
      </c>
      <c r="D89" s="202"/>
      <c r="E89" s="202"/>
      <c r="F89" s="223" t="s">
        <v>946</v>
      </c>
      <c r="G89" s="224"/>
      <c r="H89" s="202" t="s">
        <v>964</v>
      </c>
      <c r="I89" s="202" t="s">
        <v>942</v>
      </c>
      <c r="J89" s="202">
        <v>20</v>
      </c>
      <c r="K89" s="214"/>
    </row>
    <row r="90" spans="2:11" customFormat="1" ht="15" customHeight="1" x14ac:dyDescent="0.2">
      <c r="B90" s="225"/>
      <c r="C90" s="202" t="s">
        <v>965</v>
      </c>
      <c r="D90" s="202"/>
      <c r="E90" s="202"/>
      <c r="F90" s="223" t="s">
        <v>946</v>
      </c>
      <c r="G90" s="224"/>
      <c r="H90" s="202" t="s">
        <v>966</v>
      </c>
      <c r="I90" s="202" t="s">
        <v>942</v>
      </c>
      <c r="J90" s="202">
        <v>50</v>
      </c>
      <c r="K90" s="214"/>
    </row>
    <row r="91" spans="2:11" customFormat="1" ht="15" customHeight="1" x14ac:dyDescent="0.2">
      <c r="B91" s="225"/>
      <c r="C91" s="202" t="s">
        <v>967</v>
      </c>
      <c r="D91" s="202"/>
      <c r="E91" s="202"/>
      <c r="F91" s="223" t="s">
        <v>946</v>
      </c>
      <c r="G91" s="224"/>
      <c r="H91" s="202" t="s">
        <v>967</v>
      </c>
      <c r="I91" s="202" t="s">
        <v>942</v>
      </c>
      <c r="J91" s="202">
        <v>50</v>
      </c>
      <c r="K91" s="214"/>
    </row>
    <row r="92" spans="2:11" customFormat="1" ht="15" customHeight="1" x14ac:dyDescent="0.2">
      <c r="B92" s="225"/>
      <c r="C92" s="202" t="s">
        <v>968</v>
      </c>
      <c r="D92" s="202"/>
      <c r="E92" s="202"/>
      <c r="F92" s="223" t="s">
        <v>946</v>
      </c>
      <c r="G92" s="224"/>
      <c r="H92" s="202" t="s">
        <v>969</v>
      </c>
      <c r="I92" s="202" t="s">
        <v>942</v>
      </c>
      <c r="J92" s="202">
        <v>255</v>
      </c>
      <c r="K92" s="214"/>
    </row>
    <row r="93" spans="2:11" customFormat="1" ht="15" customHeight="1" x14ac:dyDescent="0.2">
      <c r="B93" s="225"/>
      <c r="C93" s="202" t="s">
        <v>970</v>
      </c>
      <c r="D93" s="202"/>
      <c r="E93" s="202"/>
      <c r="F93" s="223" t="s">
        <v>940</v>
      </c>
      <c r="G93" s="224"/>
      <c r="H93" s="202" t="s">
        <v>971</v>
      </c>
      <c r="I93" s="202" t="s">
        <v>972</v>
      </c>
      <c r="J93" s="202"/>
      <c r="K93" s="214"/>
    </row>
    <row r="94" spans="2:11" customFormat="1" ht="15" customHeight="1" x14ac:dyDescent="0.2">
      <c r="B94" s="225"/>
      <c r="C94" s="202" t="s">
        <v>973</v>
      </c>
      <c r="D94" s="202"/>
      <c r="E94" s="202"/>
      <c r="F94" s="223" t="s">
        <v>940</v>
      </c>
      <c r="G94" s="224"/>
      <c r="H94" s="202" t="s">
        <v>974</v>
      </c>
      <c r="I94" s="202" t="s">
        <v>975</v>
      </c>
      <c r="J94" s="202"/>
      <c r="K94" s="214"/>
    </row>
    <row r="95" spans="2:11" customFormat="1" ht="15" customHeight="1" x14ac:dyDescent="0.2">
      <c r="B95" s="225"/>
      <c r="C95" s="202" t="s">
        <v>976</v>
      </c>
      <c r="D95" s="202"/>
      <c r="E95" s="202"/>
      <c r="F95" s="223" t="s">
        <v>940</v>
      </c>
      <c r="G95" s="224"/>
      <c r="H95" s="202" t="s">
        <v>976</v>
      </c>
      <c r="I95" s="202" t="s">
        <v>975</v>
      </c>
      <c r="J95" s="202"/>
      <c r="K95" s="214"/>
    </row>
    <row r="96" spans="2:11" customFormat="1" ht="15" customHeight="1" x14ac:dyDescent="0.2">
      <c r="B96" s="225"/>
      <c r="C96" s="202" t="s">
        <v>44</v>
      </c>
      <c r="D96" s="202"/>
      <c r="E96" s="202"/>
      <c r="F96" s="223" t="s">
        <v>940</v>
      </c>
      <c r="G96" s="224"/>
      <c r="H96" s="202" t="s">
        <v>977</v>
      </c>
      <c r="I96" s="202" t="s">
        <v>975</v>
      </c>
      <c r="J96" s="202"/>
      <c r="K96" s="214"/>
    </row>
    <row r="97" spans="2:11" customFormat="1" ht="15" customHeight="1" x14ac:dyDescent="0.2">
      <c r="B97" s="225"/>
      <c r="C97" s="202" t="s">
        <v>54</v>
      </c>
      <c r="D97" s="202"/>
      <c r="E97" s="202"/>
      <c r="F97" s="223" t="s">
        <v>940</v>
      </c>
      <c r="G97" s="224"/>
      <c r="H97" s="202" t="s">
        <v>978</v>
      </c>
      <c r="I97" s="202" t="s">
        <v>975</v>
      </c>
      <c r="J97" s="202"/>
      <c r="K97" s="214"/>
    </row>
    <row r="98" spans="2:11" customFormat="1" ht="15" customHeight="1" x14ac:dyDescent="0.2">
      <c r="B98" s="226"/>
      <c r="C98" s="227"/>
      <c r="D98" s="227"/>
      <c r="E98" s="227"/>
      <c r="F98" s="227"/>
      <c r="G98" s="227"/>
      <c r="H98" s="227"/>
      <c r="I98" s="227"/>
      <c r="J98" s="227"/>
      <c r="K98" s="228"/>
    </row>
    <row r="99" spans="2:11" customFormat="1" ht="18.75" customHeight="1" x14ac:dyDescent="0.2">
      <c r="B99" s="229"/>
      <c r="C99" s="230"/>
      <c r="D99" s="230"/>
      <c r="E99" s="230"/>
      <c r="F99" s="230"/>
      <c r="G99" s="230"/>
      <c r="H99" s="230"/>
      <c r="I99" s="230"/>
      <c r="J99" s="230"/>
      <c r="K99" s="229"/>
    </row>
    <row r="100" spans="2:11" customFormat="1" ht="18.75" customHeight="1" x14ac:dyDescent="0.2">
      <c r="B100" s="209"/>
      <c r="C100" s="209"/>
      <c r="D100" s="209"/>
      <c r="E100" s="209"/>
      <c r="F100" s="209"/>
      <c r="G100" s="209"/>
      <c r="H100" s="209"/>
      <c r="I100" s="209"/>
      <c r="J100" s="209"/>
      <c r="K100" s="209"/>
    </row>
    <row r="101" spans="2:11" customFormat="1" ht="7.5" customHeight="1" x14ac:dyDescent="0.2">
      <c r="B101" s="210"/>
      <c r="C101" s="211"/>
      <c r="D101" s="211"/>
      <c r="E101" s="211"/>
      <c r="F101" s="211"/>
      <c r="G101" s="211"/>
      <c r="H101" s="211"/>
      <c r="I101" s="211"/>
      <c r="J101" s="211"/>
      <c r="K101" s="212"/>
    </row>
    <row r="102" spans="2:11" customFormat="1" ht="45" customHeight="1" x14ac:dyDescent="0.2">
      <c r="B102" s="213"/>
      <c r="C102" s="320" t="s">
        <v>979</v>
      </c>
      <c r="D102" s="320"/>
      <c r="E102" s="320"/>
      <c r="F102" s="320"/>
      <c r="G102" s="320"/>
      <c r="H102" s="320"/>
      <c r="I102" s="320"/>
      <c r="J102" s="320"/>
      <c r="K102" s="214"/>
    </row>
    <row r="103" spans="2:11" customFormat="1" ht="17.25" customHeight="1" x14ac:dyDescent="0.2">
      <c r="B103" s="213"/>
      <c r="C103" s="215" t="s">
        <v>934</v>
      </c>
      <c r="D103" s="215"/>
      <c r="E103" s="215"/>
      <c r="F103" s="215" t="s">
        <v>935</v>
      </c>
      <c r="G103" s="216"/>
      <c r="H103" s="215" t="s">
        <v>60</v>
      </c>
      <c r="I103" s="215" t="s">
        <v>63</v>
      </c>
      <c r="J103" s="215" t="s">
        <v>936</v>
      </c>
      <c r="K103" s="214"/>
    </row>
    <row r="104" spans="2:11" customFormat="1" ht="17.25" customHeight="1" x14ac:dyDescent="0.2">
      <c r="B104" s="213"/>
      <c r="C104" s="217" t="s">
        <v>937</v>
      </c>
      <c r="D104" s="217"/>
      <c r="E104" s="217"/>
      <c r="F104" s="218" t="s">
        <v>938</v>
      </c>
      <c r="G104" s="219"/>
      <c r="H104" s="217"/>
      <c r="I104" s="217"/>
      <c r="J104" s="217" t="s">
        <v>939</v>
      </c>
      <c r="K104" s="214"/>
    </row>
    <row r="105" spans="2:11" customFormat="1" ht="5.25" customHeight="1" x14ac:dyDescent="0.2">
      <c r="B105" s="213"/>
      <c r="C105" s="215"/>
      <c r="D105" s="215"/>
      <c r="E105" s="215"/>
      <c r="F105" s="215"/>
      <c r="G105" s="231"/>
      <c r="H105" s="215"/>
      <c r="I105" s="215"/>
      <c r="J105" s="215"/>
      <c r="K105" s="214"/>
    </row>
    <row r="106" spans="2:11" customFormat="1" ht="15" customHeight="1" x14ac:dyDescent="0.2">
      <c r="B106" s="213"/>
      <c r="C106" s="202" t="s">
        <v>59</v>
      </c>
      <c r="D106" s="222"/>
      <c r="E106" s="222"/>
      <c r="F106" s="223" t="s">
        <v>940</v>
      </c>
      <c r="G106" s="202"/>
      <c r="H106" s="202" t="s">
        <v>980</v>
      </c>
      <c r="I106" s="202" t="s">
        <v>942</v>
      </c>
      <c r="J106" s="202">
        <v>20</v>
      </c>
      <c r="K106" s="214"/>
    </row>
    <row r="107" spans="2:11" customFormat="1" ht="15" customHeight="1" x14ac:dyDescent="0.2">
      <c r="B107" s="213"/>
      <c r="C107" s="202" t="s">
        <v>943</v>
      </c>
      <c r="D107" s="202"/>
      <c r="E107" s="202"/>
      <c r="F107" s="223" t="s">
        <v>940</v>
      </c>
      <c r="G107" s="202"/>
      <c r="H107" s="202" t="s">
        <v>980</v>
      </c>
      <c r="I107" s="202" t="s">
        <v>942</v>
      </c>
      <c r="J107" s="202">
        <v>120</v>
      </c>
      <c r="K107" s="214"/>
    </row>
    <row r="108" spans="2:11" customFormat="1" ht="15" customHeight="1" x14ac:dyDescent="0.2">
      <c r="B108" s="225"/>
      <c r="C108" s="202" t="s">
        <v>945</v>
      </c>
      <c r="D108" s="202"/>
      <c r="E108" s="202"/>
      <c r="F108" s="223" t="s">
        <v>946</v>
      </c>
      <c r="G108" s="202"/>
      <c r="H108" s="202" t="s">
        <v>980</v>
      </c>
      <c r="I108" s="202" t="s">
        <v>942</v>
      </c>
      <c r="J108" s="202">
        <v>50</v>
      </c>
      <c r="K108" s="214"/>
    </row>
    <row r="109" spans="2:11" customFormat="1" ht="15" customHeight="1" x14ac:dyDescent="0.2">
      <c r="B109" s="225"/>
      <c r="C109" s="202" t="s">
        <v>948</v>
      </c>
      <c r="D109" s="202"/>
      <c r="E109" s="202"/>
      <c r="F109" s="223" t="s">
        <v>940</v>
      </c>
      <c r="G109" s="202"/>
      <c r="H109" s="202" t="s">
        <v>980</v>
      </c>
      <c r="I109" s="202" t="s">
        <v>950</v>
      </c>
      <c r="J109" s="202"/>
      <c r="K109" s="214"/>
    </row>
    <row r="110" spans="2:11" customFormat="1" ht="15" customHeight="1" x14ac:dyDescent="0.2">
      <c r="B110" s="225"/>
      <c r="C110" s="202" t="s">
        <v>959</v>
      </c>
      <c r="D110" s="202"/>
      <c r="E110" s="202"/>
      <c r="F110" s="223" t="s">
        <v>946</v>
      </c>
      <c r="G110" s="202"/>
      <c r="H110" s="202" t="s">
        <v>980</v>
      </c>
      <c r="I110" s="202" t="s">
        <v>942</v>
      </c>
      <c r="J110" s="202">
        <v>50</v>
      </c>
      <c r="K110" s="214"/>
    </row>
    <row r="111" spans="2:11" customFormat="1" ht="15" customHeight="1" x14ac:dyDescent="0.2">
      <c r="B111" s="225"/>
      <c r="C111" s="202" t="s">
        <v>967</v>
      </c>
      <c r="D111" s="202"/>
      <c r="E111" s="202"/>
      <c r="F111" s="223" t="s">
        <v>946</v>
      </c>
      <c r="G111" s="202"/>
      <c r="H111" s="202" t="s">
        <v>980</v>
      </c>
      <c r="I111" s="202" t="s">
        <v>942</v>
      </c>
      <c r="J111" s="202">
        <v>50</v>
      </c>
      <c r="K111" s="214"/>
    </row>
    <row r="112" spans="2:11" customFormat="1" ht="15" customHeight="1" x14ac:dyDescent="0.2">
      <c r="B112" s="225"/>
      <c r="C112" s="202" t="s">
        <v>965</v>
      </c>
      <c r="D112" s="202"/>
      <c r="E112" s="202"/>
      <c r="F112" s="223" t="s">
        <v>946</v>
      </c>
      <c r="G112" s="202"/>
      <c r="H112" s="202" t="s">
        <v>980</v>
      </c>
      <c r="I112" s="202" t="s">
        <v>942</v>
      </c>
      <c r="J112" s="202">
        <v>50</v>
      </c>
      <c r="K112" s="214"/>
    </row>
    <row r="113" spans="2:11" customFormat="1" ht="15" customHeight="1" x14ac:dyDescent="0.2">
      <c r="B113" s="225"/>
      <c r="C113" s="202" t="s">
        <v>59</v>
      </c>
      <c r="D113" s="202"/>
      <c r="E113" s="202"/>
      <c r="F113" s="223" t="s">
        <v>940</v>
      </c>
      <c r="G113" s="202"/>
      <c r="H113" s="202" t="s">
        <v>981</v>
      </c>
      <c r="I113" s="202" t="s">
        <v>942</v>
      </c>
      <c r="J113" s="202">
        <v>20</v>
      </c>
      <c r="K113" s="214"/>
    </row>
    <row r="114" spans="2:11" customFormat="1" ht="15" customHeight="1" x14ac:dyDescent="0.2">
      <c r="B114" s="225"/>
      <c r="C114" s="202" t="s">
        <v>982</v>
      </c>
      <c r="D114" s="202"/>
      <c r="E114" s="202"/>
      <c r="F114" s="223" t="s">
        <v>940</v>
      </c>
      <c r="G114" s="202"/>
      <c r="H114" s="202" t="s">
        <v>983</v>
      </c>
      <c r="I114" s="202" t="s">
        <v>942</v>
      </c>
      <c r="J114" s="202">
        <v>120</v>
      </c>
      <c r="K114" s="214"/>
    </row>
    <row r="115" spans="2:11" customFormat="1" ht="15" customHeight="1" x14ac:dyDescent="0.2">
      <c r="B115" s="225"/>
      <c r="C115" s="202" t="s">
        <v>44</v>
      </c>
      <c r="D115" s="202"/>
      <c r="E115" s="202"/>
      <c r="F115" s="223" t="s">
        <v>940</v>
      </c>
      <c r="G115" s="202"/>
      <c r="H115" s="202" t="s">
        <v>984</v>
      </c>
      <c r="I115" s="202" t="s">
        <v>975</v>
      </c>
      <c r="J115" s="202"/>
      <c r="K115" s="214"/>
    </row>
    <row r="116" spans="2:11" customFormat="1" ht="15" customHeight="1" x14ac:dyDescent="0.2">
      <c r="B116" s="225"/>
      <c r="C116" s="202" t="s">
        <v>54</v>
      </c>
      <c r="D116" s="202"/>
      <c r="E116" s="202"/>
      <c r="F116" s="223" t="s">
        <v>940</v>
      </c>
      <c r="G116" s="202"/>
      <c r="H116" s="202" t="s">
        <v>985</v>
      </c>
      <c r="I116" s="202" t="s">
        <v>975</v>
      </c>
      <c r="J116" s="202"/>
      <c r="K116" s="214"/>
    </row>
    <row r="117" spans="2:11" customFormat="1" ht="15" customHeight="1" x14ac:dyDescent="0.2">
      <c r="B117" s="225"/>
      <c r="C117" s="202" t="s">
        <v>63</v>
      </c>
      <c r="D117" s="202"/>
      <c r="E117" s="202"/>
      <c r="F117" s="223" t="s">
        <v>940</v>
      </c>
      <c r="G117" s="202"/>
      <c r="H117" s="202" t="s">
        <v>986</v>
      </c>
      <c r="I117" s="202" t="s">
        <v>987</v>
      </c>
      <c r="J117" s="202"/>
      <c r="K117" s="214"/>
    </row>
    <row r="118" spans="2:11" customFormat="1" ht="15" customHeight="1" x14ac:dyDescent="0.2">
      <c r="B118" s="226"/>
      <c r="C118" s="232"/>
      <c r="D118" s="232"/>
      <c r="E118" s="232"/>
      <c r="F118" s="232"/>
      <c r="G118" s="232"/>
      <c r="H118" s="232"/>
      <c r="I118" s="232"/>
      <c r="J118" s="232"/>
      <c r="K118" s="228"/>
    </row>
    <row r="119" spans="2:11" customFormat="1" ht="18.75" customHeight="1" x14ac:dyDescent="0.2">
      <c r="B119" s="233"/>
      <c r="C119" s="234"/>
      <c r="D119" s="234"/>
      <c r="E119" s="234"/>
      <c r="F119" s="235"/>
      <c r="G119" s="234"/>
      <c r="H119" s="234"/>
      <c r="I119" s="234"/>
      <c r="J119" s="234"/>
      <c r="K119" s="233"/>
    </row>
    <row r="120" spans="2:11" customFormat="1" ht="18.75" customHeight="1" x14ac:dyDescent="0.2">
      <c r="B120" s="209"/>
      <c r="C120" s="209"/>
      <c r="D120" s="209"/>
      <c r="E120" s="209"/>
      <c r="F120" s="209"/>
      <c r="G120" s="209"/>
      <c r="H120" s="209"/>
      <c r="I120" s="209"/>
      <c r="J120" s="209"/>
      <c r="K120" s="209"/>
    </row>
    <row r="121" spans="2:11" customFormat="1" ht="7.5" customHeight="1" x14ac:dyDescent="0.2">
      <c r="B121" s="236"/>
      <c r="C121" s="237"/>
      <c r="D121" s="237"/>
      <c r="E121" s="237"/>
      <c r="F121" s="237"/>
      <c r="G121" s="237"/>
      <c r="H121" s="237"/>
      <c r="I121" s="237"/>
      <c r="J121" s="237"/>
      <c r="K121" s="238"/>
    </row>
    <row r="122" spans="2:11" customFormat="1" ht="45" customHeight="1" x14ac:dyDescent="0.2">
      <c r="B122" s="239"/>
      <c r="C122" s="318" t="s">
        <v>988</v>
      </c>
      <c r="D122" s="318"/>
      <c r="E122" s="318"/>
      <c r="F122" s="318"/>
      <c r="G122" s="318"/>
      <c r="H122" s="318"/>
      <c r="I122" s="318"/>
      <c r="J122" s="318"/>
      <c r="K122" s="240"/>
    </row>
    <row r="123" spans="2:11" customFormat="1" ht="17.25" customHeight="1" x14ac:dyDescent="0.2">
      <c r="B123" s="241"/>
      <c r="C123" s="215" t="s">
        <v>934</v>
      </c>
      <c r="D123" s="215"/>
      <c r="E123" s="215"/>
      <c r="F123" s="215" t="s">
        <v>935</v>
      </c>
      <c r="G123" s="216"/>
      <c r="H123" s="215" t="s">
        <v>60</v>
      </c>
      <c r="I123" s="215" t="s">
        <v>63</v>
      </c>
      <c r="J123" s="215" t="s">
        <v>936</v>
      </c>
      <c r="K123" s="242"/>
    </row>
    <row r="124" spans="2:11" customFormat="1" ht="17.25" customHeight="1" x14ac:dyDescent="0.2">
      <c r="B124" s="241"/>
      <c r="C124" s="217" t="s">
        <v>937</v>
      </c>
      <c r="D124" s="217"/>
      <c r="E124" s="217"/>
      <c r="F124" s="218" t="s">
        <v>938</v>
      </c>
      <c r="G124" s="219"/>
      <c r="H124" s="217"/>
      <c r="I124" s="217"/>
      <c r="J124" s="217" t="s">
        <v>939</v>
      </c>
      <c r="K124" s="242"/>
    </row>
    <row r="125" spans="2:11" customFormat="1" ht="5.25" customHeight="1" x14ac:dyDescent="0.2">
      <c r="B125" s="243"/>
      <c r="C125" s="220"/>
      <c r="D125" s="220"/>
      <c r="E125" s="220"/>
      <c r="F125" s="220"/>
      <c r="G125" s="244"/>
      <c r="H125" s="220"/>
      <c r="I125" s="220"/>
      <c r="J125" s="220"/>
      <c r="K125" s="245"/>
    </row>
    <row r="126" spans="2:11" customFormat="1" ht="15" customHeight="1" x14ac:dyDescent="0.2">
      <c r="B126" s="243"/>
      <c r="C126" s="202" t="s">
        <v>943</v>
      </c>
      <c r="D126" s="222"/>
      <c r="E126" s="222"/>
      <c r="F126" s="223" t="s">
        <v>940</v>
      </c>
      <c r="G126" s="202"/>
      <c r="H126" s="202" t="s">
        <v>980</v>
      </c>
      <c r="I126" s="202" t="s">
        <v>942</v>
      </c>
      <c r="J126" s="202">
        <v>120</v>
      </c>
      <c r="K126" s="246"/>
    </row>
    <row r="127" spans="2:11" customFormat="1" ht="15" customHeight="1" x14ac:dyDescent="0.2">
      <c r="B127" s="243"/>
      <c r="C127" s="202" t="s">
        <v>989</v>
      </c>
      <c r="D127" s="202"/>
      <c r="E127" s="202"/>
      <c r="F127" s="223" t="s">
        <v>940</v>
      </c>
      <c r="G127" s="202"/>
      <c r="H127" s="202" t="s">
        <v>990</v>
      </c>
      <c r="I127" s="202" t="s">
        <v>942</v>
      </c>
      <c r="J127" s="202" t="s">
        <v>991</v>
      </c>
      <c r="K127" s="246"/>
    </row>
    <row r="128" spans="2:11" customFormat="1" ht="15" customHeight="1" x14ac:dyDescent="0.2">
      <c r="B128" s="243"/>
      <c r="C128" s="202" t="s">
        <v>888</v>
      </c>
      <c r="D128" s="202"/>
      <c r="E128" s="202"/>
      <c r="F128" s="223" t="s">
        <v>940</v>
      </c>
      <c r="G128" s="202"/>
      <c r="H128" s="202" t="s">
        <v>992</v>
      </c>
      <c r="I128" s="202" t="s">
        <v>942</v>
      </c>
      <c r="J128" s="202" t="s">
        <v>991</v>
      </c>
      <c r="K128" s="246"/>
    </row>
    <row r="129" spans="2:11" customFormat="1" ht="15" customHeight="1" x14ac:dyDescent="0.2">
      <c r="B129" s="243"/>
      <c r="C129" s="202" t="s">
        <v>951</v>
      </c>
      <c r="D129" s="202"/>
      <c r="E129" s="202"/>
      <c r="F129" s="223" t="s">
        <v>946</v>
      </c>
      <c r="G129" s="202"/>
      <c r="H129" s="202" t="s">
        <v>952</v>
      </c>
      <c r="I129" s="202" t="s">
        <v>942</v>
      </c>
      <c r="J129" s="202">
        <v>15</v>
      </c>
      <c r="K129" s="246"/>
    </row>
    <row r="130" spans="2:11" customFormat="1" ht="15" customHeight="1" x14ac:dyDescent="0.2">
      <c r="B130" s="243"/>
      <c r="C130" s="202" t="s">
        <v>953</v>
      </c>
      <c r="D130" s="202"/>
      <c r="E130" s="202"/>
      <c r="F130" s="223" t="s">
        <v>946</v>
      </c>
      <c r="G130" s="202"/>
      <c r="H130" s="202" t="s">
        <v>954</v>
      </c>
      <c r="I130" s="202" t="s">
        <v>942</v>
      </c>
      <c r="J130" s="202">
        <v>15</v>
      </c>
      <c r="K130" s="246"/>
    </row>
    <row r="131" spans="2:11" customFormat="1" ht="15" customHeight="1" x14ac:dyDescent="0.2">
      <c r="B131" s="243"/>
      <c r="C131" s="202" t="s">
        <v>955</v>
      </c>
      <c r="D131" s="202"/>
      <c r="E131" s="202"/>
      <c r="F131" s="223" t="s">
        <v>946</v>
      </c>
      <c r="G131" s="202"/>
      <c r="H131" s="202" t="s">
        <v>956</v>
      </c>
      <c r="I131" s="202" t="s">
        <v>942</v>
      </c>
      <c r="J131" s="202">
        <v>20</v>
      </c>
      <c r="K131" s="246"/>
    </row>
    <row r="132" spans="2:11" customFormat="1" ht="15" customHeight="1" x14ac:dyDescent="0.2">
      <c r="B132" s="243"/>
      <c r="C132" s="202" t="s">
        <v>957</v>
      </c>
      <c r="D132" s="202"/>
      <c r="E132" s="202"/>
      <c r="F132" s="223" t="s">
        <v>946</v>
      </c>
      <c r="G132" s="202"/>
      <c r="H132" s="202" t="s">
        <v>958</v>
      </c>
      <c r="I132" s="202" t="s">
        <v>942</v>
      </c>
      <c r="J132" s="202">
        <v>20</v>
      </c>
      <c r="K132" s="246"/>
    </row>
    <row r="133" spans="2:11" customFormat="1" ht="15" customHeight="1" x14ac:dyDescent="0.2">
      <c r="B133" s="243"/>
      <c r="C133" s="202" t="s">
        <v>945</v>
      </c>
      <c r="D133" s="202"/>
      <c r="E133" s="202"/>
      <c r="F133" s="223" t="s">
        <v>946</v>
      </c>
      <c r="G133" s="202"/>
      <c r="H133" s="202" t="s">
        <v>980</v>
      </c>
      <c r="I133" s="202" t="s">
        <v>942</v>
      </c>
      <c r="J133" s="202">
        <v>50</v>
      </c>
      <c r="K133" s="246"/>
    </row>
    <row r="134" spans="2:11" customFormat="1" ht="15" customHeight="1" x14ac:dyDescent="0.2">
      <c r="B134" s="243"/>
      <c r="C134" s="202" t="s">
        <v>959</v>
      </c>
      <c r="D134" s="202"/>
      <c r="E134" s="202"/>
      <c r="F134" s="223" t="s">
        <v>946</v>
      </c>
      <c r="G134" s="202"/>
      <c r="H134" s="202" t="s">
        <v>980</v>
      </c>
      <c r="I134" s="202" t="s">
        <v>942</v>
      </c>
      <c r="J134" s="202">
        <v>50</v>
      </c>
      <c r="K134" s="246"/>
    </row>
    <row r="135" spans="2:11" customFormat="1" ht="15" customHeight="1" x14ac:dyDescent="0.2">
      <c r="B135" s="243"/>
      <c r="C135" s="202" t="s">
        <v>965</v>
      </c>
      <c r="D135" s="202"/>
      <c r="E135" s="202"/>
      <c r="F135" s="223" t="s">
        <v>946</v>
      </c>
      <c r="G135" s="202"/>
      <c r="H135" s="202" t="s">
        <v>980</v>
      </c>
      <c r="I135" s="202" t="s">
        <v>942</v>
      </c>
      <c r="J135" s="202">
        <v>50</v>
      </c>
      <c r="K135" s="246"/>
    </row>
    <row r="136" spans="2:11" customFormat="1" ht="15" customHeight="1" x14ac:dyDescent="0.2">
      <c r="B136" s="243"/>
      <c r="C136" s="202" t="s">
        <v>967</v>
      </c>
      <c r="D136" s="202"/>
      <c r="E136" s="202"/>
      <c r="F136" s="223" t="s">
        <v>946</v>
      </c>
      <c r="G136" s="202"/>
      <c r="H136" s="202" t="s">
        <v>980</v>
      </c>
      <c r="I136" s="202" t="s">
        <v>942</v>
      </c>
      <c r="J136" s="202">
        <v>50</v>
      </c>
      <c r="K136" s="246"/>
    </row>
    <row r="137" spans="2:11" customFormat="1" ht="15" customHeight="1" x14ac:dyDescent="0.2">
      <c r="B137" s="243"/>
      <c r="C137" s="202" t="s">
        <v>968</v>
      </c>
      <c r="D137" s="202"/>
      <c r="E137" s="202"/>
      <c r="F137" s="223" t="s">
        <v>946</v>
      </c>
      <c r="G137" s="202"/>
      <c r="H137" s="202" t="s">
        <v>993</v>
      </c>
      <c r="I137" s="202" t="s">
        <v>942</v>
      </c>
      <c r="J137" s="202">
        <v>255</v>
      </c>
      <c r="K137" s="246"/>
    </row>
    <row r="138" spans="2:11" customFormat="1" ht="15" customHeight="1" x14ac:dyDescent="0.2">
      <c r="B138" s="243"/>
      <c r="C138" s="202" t="s">
        <v>970</v>
      </c>
      <c r="D138" s="202"/>
      <c r="E138" s="202"/>
      <c r="F138" s="223" t="s">
        <v>940</v>
      </c>
      <c r="G138" s="202"/>
      <c r="H138" s="202" t="s">
        <v>994</v>
      </c>
      <c r="I138" s="202" t="s">
        <v>972</v>
      </c>
      <c r="J138" s="202"/>
      <c r="K138" s="246"/>
    </row>
    <row r="139" spans="2:11" customFormat="1" ht="15" customHeight="1" x14ac:dyDescent="0.2">
      <c r="B139" s="243"/>
      <c r="C139" s="202" t="s">
        <v>973</v>
      </c>
      <c r="D139" s="202"/>
      <c r="E139" s="202"/>
      <c r="F139" s="223" t="s">
        <v>940</v>
      </c>
      <c r="G139" s="202"/>
      <c r="H139" s="202" t="s">
        <v>995</v>
      </c>
      <c r="I139" s="202" t="s">
        <v>975</v>
      </c>
      <c r="J139" s="202"/>
      <c r="K139" s="246"/>
    </row>
    <row r="140" spans="2:11" customFormat="1" ht="15" customHeight="1" x14ac:dyDescent="0.2">
      <c r="B140" s="243"/>
      <c r="C140" s="202" t="s">
        <v>976</v>
      </c>
      <c r="D140" s="202"/>
      <c r="E140" s="202"/>
      <c r="F140" s="223" t="s">
        <v>940</v>
      </c>
      <c r="G140" s="202"/>
      <c r="H140" s="202" t="s">
        <v>976</v>
      </c>
      <c r="I140" s="202" t="s">
        <v>975</v>
      </c>
      <c r="J140" s="202"/>
      <c r="K140" s="246"/>
    </row>
    <row r="141" spans="2:11" customFormat="1" ht="15" customHeight="1" x14ac:dyDescent="0.2">
      <c r="B141" s="243"/>
      <c r="C141" s="202" t="s">
        <v>44</v>
      </c>
      <c r="D141" s="202"/>
      <c r="E141" s="202"/>
      <c r="F141" s="223" t="s">
        <v>940</v>
      </c>
      <c r="G141" s="202"/>
      <c r="H141" s="202" t="s">
        <v>996</v>
      </c>
      <c r="I141" s="202" t="s">
        <v>975</v>
      </c>
      <c r="J141" s="202"/>
      <c r="K141" s="246"/>
    </row>
    <row r="142" spans="2:11" customFormat="1" ht="15" customHeight="1" x14ac:dyDescent="0.2">
      <c r="B142" s="243"/>
      <c r="C142" s="202" t="s">
        <v>997</v>
      </c>
      <c r="D142" s="202"/>
      <c r="E142" s="202"/>
      <c r="F142" s="223" t="s">
        <v>940</v>
      </c>
      <c r="G142" s="202"/>
      <c r="H142" s="202" t="s">
        <v>998</v>
      </c>
      <c r="I142" s="202" t="s">
        <v>975</v>
      </c>
      <c r="J142" s="202"/>
      <c r="K142" s="246"/>
    </row>
    <row r="143" spans="2:11" customFormat="1" ht="15" customHeight="1" x14ac:dyDescent="0.2">
      <c r="B143" s="247"/>
      <c r="C143" s="248"/>
      <c r="D143" s="248"/>
      <c r="E143" s="248"/>
      <c r="F143" s="248"/>
      <c r="G143" s="248"/>
      <c r="H143" s="248"/>
      <c r="I143" s="248"/>
      <c r="J143" s="248"/>
      <c r="K143" s="249"/>
    </row>
    <row r="144" spans="2:11" customFormat="1" ht="18.75" customHeight="1" x14ac:dyDescent="0.2">
      <c r="B144" s="234"/>
      <c r="C144" s="234"/>
      <c r="D144" s="234"/>
      <c r="E144" s="234"/>
      <c r="F144" s="235"/>
      <c r="G144" s="234"/>
      <c r="H144" s="234"/>
      <c r="I144" s="234"/>
      <c r="J144" s="234"/>
      <c r="K144" s="234"/>
    </row>
    <row r="145" spans="2:11" customFormat="1" ht="18.75" customHeight="1" x14ac:dyDescent="0.2">
      <c r="B145" s="209"/>
      <c r="C145" s="209"/>
      <c r="D145" s="209"/>
      <c r="E145" s="209"/>
      <c r="F145" s="209"/>
      <c r="G145" s="209"/>
      <c r="H145" s="209"/>
      <c r="I145" s="209"/>
      <c r="J145" s="209"/>
      <c r="K145" s="209"/>
    </row>
    <row r="146" spans="2:11" customFormat="1" ht="7.5" customHeight="1" x14ac:dyDescent="0.2">
      <c r="B146" s="210"/>
      <c r="C146" s="211"/>
      <c r="D146" s="211"/>
      <c r="E146" s="211"/>
      <c r="F146" s="211"/>
      <c r="G146" s="211"/>
      <c r="H146" s="211"/>
      <c r="I146" s="211"/>
      <c r="J146" s="211"/>
      <c r="K146" s="212"/>
    </row>
    <row r="147" spans="2:11" customFormat="1" ht="45" customHeight="1" x14ac:dyDescent="0.2">
      <c r="B147" s="213"/>
      <c r="C147" s="320" t="s">
        <v>999</v>
      </c>
      <c r="D147" s="320"/>
      <c r="E147" s="320"/>
      <c r="F147" s="320"/>
      <c r="G147" s="320"/>
      <c r="H147" s="320"/>
      <c r="I147" s="320"/>
      <c r="J147" s="320"/>
      <c r="K147" s="214"/>
    </row>
    <row r="148" spans="2:11" customFormat="1" ht="17.25" customHeight="1" x14ac:dyDescent="0.2">
      <c r="B148" s="213"/>
      <c r="C148" s="215" t="s">
        <v>934</v>
      </c>
      <c r="D148" s="215"/>
      <c r="E148" s="215"/>
      <c r="F148" s="215" t="s">
        <v>935</v>
      </c>
      <c r="G148" s="216"/>
      <c r="H148" s="215" t="s">
        <v>60</v>
      </c>
      <c r="I148" s="215" t="s">
        <v>63</v>
      </c>
      <c r="J148" s="215" t="s">
        <v>936</v>
      </c>
      <c r="K148" s="214"/>
    </row>
    <row r="149" spans="2:11" customFormat="1" ht="17.25" customHeight="1" x14ac:dyDescent="0.2">
      <c r="B149" s="213"/>
      <c r="C149" s="217" t="s">
        <v>937</v>
      </c>
      <c r="D149" s="217"/>
      <c r="E149" s="217"/>
      <c r="F149" s="218" t="s">
        <v>938</v>
      </c>
      <c r="G149" s="219"/>
      <c r="H149" s="217"/>
      <c r="I149" s="217"/>
      <c r="J149" s="217" t="s">
        <v>939</v>
      </c>
      <c r="K149" s="214"/>
    </row>
    <row r="150" spans="2:11" customFormat="1" ht="5.25" customHeight="1" x14ac:dyDescent="0.2">
      <c r="B150" s="225"/>
      <c r="C150" s="220"/>
      <c r="D150" s="220"/>
      <c r="E150" s="220"/>
      <c r="F150" s="220"/>
      <c r="G150" s="221"/>
      <c r="H150" s="220"/>
      <c r="I150" s="220"/>
      <c r="J150" s="220"/>
      <c r="K150" s="246"/>
    </row>
    <row r="151" spans="2:11" customFormat="1" ht="15" customHeight="1" x14ac:dyDescent="0.2">
      <c r="B151" s="225"/>
      <c r="C151" s="250" t="s">
        <v>943</v>
      </c>
      <c r="D151" s="202"/>
      <c r="E151" s="202"/>
      <c r="F151" s="251" t="s">
        <v>940</v>
      </c>
      <c r="G151" s="202"/>
      <c r="H151" s="250" t="s">
        <v>980</v>
      </c>
      <c r="I151" s="250" t="s">
        <v>942</v>
      </c>
      <c r="J151" s="250">
        <v>120</v>
      </c>
      <c r="K151" s="246"/>
    </row>
    <row r="152" spans="2:11" customFormat="1" ht="15" customHeight="1" x14ac:dyDescent="0.2">
      <c r="B152" s="225"/>
      <c r="C152" s="250" t="s">
        <v>989</v>
      </c>
      <c r="D152" s="202"/>
      <c r="E152" s="202"/>
      <c r="F152" s="251" t="s">
        <v>940</v>
      </c>
      <c r="G152" s="202"/>
      <c r="H152" s="250" t="s">
        <v>1000</v>
      </c>
      <c r="I152" s="250" t="s">
        <v>942</v>
      </c>
      <c r="J152" s="250" t="s">
        <v>991</v>
      </c>
      <c r="K152" s="246"/>
    </row>
    <row r="153" spans="2:11" customFormat="1" ht="15" customHeight="1" x14ac:dyDescent="0.2">
      <c r="B153" s="225"/>
      <c r="C153" s="250" t="s">
        <v>888</v>
      </c>
      <c r="D153" s="202"/>
      <c r="E153" s="202"/>
      <c r="F153" s="251" t="s">
        <v>940</v>
      </c>
      <c r="G153" s="202"/>
      <c r="H153" s="250" t="s">
        <v>1001</v>
      </c>
      <c r="I153" s="250" t="s">
        <v>942</v>
      </c>
      <c r="J153" s="250" t="s">
        <v>991</v>
      </c>
      <c r="K153" s="246"/>
    </row>
    <row r="154" spans="2:11" customFormat="1" ht="15" customHeight="1" x14ac:dyDescent="0.2">
      <c r="B154" s="225"/>
      <c r="C154" s="250" t="s">
        <v>945</v>
      </c>
      <c r="D154" s="202"/>
      <c r="E154" s="202"/>
      <c r="F154" s="251" t="s">
        <v>946</v>
      </c>
      <c r="G154" s="202"/>
      <c r="H154" s="250" t="s">
        <v>980</v>
      </c>
      <c r="I154" s="250" t="s">
        <v>942</v>
      </c>
      <c r="J154" s="250">
        <v>50</v>
      </c>
      <c r="K154" s="246"/>
    </row>
    <row r="155" spans="2:11" customFormat="1" ht="15" customHeight="1" x14ac:dyDescent="0.2">
      <c r="B155" s="225"/>
      <c r="C155" s="250" t="s">
        <v>948</v>
      </c>
      <c r="D155" s="202"/>
      <c r="E155" s="202"/>
      <c r="F155" s="251" t="s">
        <v>940</v>
      </c>
      <c r="G155" s="202"/>
      <c r="H155" s="250" t="s">
        <v>980</v>
      </c>
      <c r="I155" s="250" t="s">
        <v>950</v>
      </c>
      <c r="J155" s="250"/>
      <c r="K155" s="246"/>
    </row>
    <row r="156" spans="2:11" customFormat="1" ht="15" customHeight="1" x14ac:dyDescent="0.2">
      <c r="B156" s="225"/>
      <c r="C156" s="250" t="s">
        <v>959</v>
      </c>
      <c r="D156" s="202"/>
      <c r="E156" s="202"/>
      <c r="F156" s="251" t="s">
        <v>946</v>
      </c>
      <c r="G156" s="202"/>
      <c r="H156" s="250" t="s">
        <v>980</v>
      </c>
      <c r="I156" s="250" t="s">
        <v>942</v>
      </c>
      <c r="J156" s="250">
        <v>50</v>
      </c>
      <c r="K156" s="246"/>
    </row>
    <row r="157" spans="2:11" customFormat="1" ht="15" customHeight="1" x14ac:dyDescent="0.2">
      <c r="B157" s="225"/>
      <c r="C157" s="250" t="s">
        <v>967</v>
      </c>
      <c r="D157" s="202"/>
      <c r="E157" s="202"/>
      <c r="F157" s="251" t="s">
        <v>946</v>
      </c>
      <c r="G157" s="202"/>
      <c r="H157" s="250" t="s">
        <v>980</v>
      </c>
      <c r="I157" s="250" t="s">
        <v>942</v>
      </c>
      <c r="J157" s="250">
        <v>50</v>
      </c>
      <c r="K157" s="246"/>
    </row>
    <row r="158" spans="2:11" customFormat="1" ht="15" customHeight="1" x14ac:dyDescent="0.2">
      <c r="B158" s="225"/>
      <c r="C158" s="250" t="s">
        <v>965</v>
      </c>
      <c r="D158" s="202"/>
      <c r="E158" s="202"/>
      <c r="F158" s="251" t="s">
        <v>946</v>
      </c>
      <c r="G158" s="202"/>
      <c r="H158" s="250" t="s">
        <v>980</v>
      </c>
      <c r="I158" s="250" t="s">
        <v>942</v>
      </c>
      <c r="J158" s="250">
        <v>50</v>
      </c>
      <c r="K158" s="246"/>
    </row>
    <row r="159" spans="2:11" customFormat="1" ht="15" customHeight="1" x14ac:dyDescent="0.2">
      <c r="B159" s="225"/>
      <c r="C159" s="250" t="s">
        <v>98</v>
      </c>
      <c r="D159" s="202"/>
      <c r="E159" s="202"/>
      <c r="F159" s="251" t="s">
        <v>940</v>
      </c>
      <c r="G159" s="202"/>
      <c r="H159" s="250" t="s">
        <v>1002</v>
      </c>
      <c r="I159" s="250" t="s">
        <v>942</v>
      </c>
      <c r="J159" s="250" t="s">
        <v>1003</v>
      </c>
      <c r="K159" s="246"/>
    </row>
    <row r="160" spans="2:11" customFormat="1" ht="15" customHeight="1" x14ac:dyDescent="0.2">
      <c r="B160" s="225"/>
      <c r="C160" s="250" t="s">
        <v>1004</v>
      </c>
      <c r="D160" s="202"/>
      <c r="E160" s="202"/>
      <c r="F160" s="251" t="s">
        <v>940</v>
      </c>
      <c r="G160" s="202"/>
      <c r="H160" s="250" t="s">
        <v>1005</v>
      </c>
      <c r="I160" s="250" t="s">
        <v>975</v>
      </c>
      <c r="J160" s="250"/>
      <c r="K160" s="246"/>
    </row>
    <row r="161" spans="2:11" customFormat="1" ht="15" customHeight="1" x14ac:dyDescent="0.2">
      <c r="B161" s="252"/>
      <c r="C161" s="232"/>
      <c r="D161" s="232"/>
      <c r="E161" s="232"/>
      <c r="F161" s="232"/>
      <c r="G161" s="232"/>
      <c r="H161" s="232"/>
      <c r="I161" s="232"/>
      <c r="J161" s="232"/>
      <c r="K161" s="253"/>
    </row>
    <row r="162" spans="2:11" customFormat="1" ht="18.75" customHeight="1" x14ac:dyDescent="0.2">
      <c r="B162" s="234"/>
      <c r="C162" s="244"/>
      <c r="D162" s="244"/>
      <c r="E162" s="244"/>
      <c r="F162" s="254"/>
      <c r="G162" s="244"/>
      <c r="H162" s="244"/>
      <c r="I162" s="244"/>
      <c r="J162" s="244"/>
      <c r="K162" s="234"/>
    </row>
    <row r="163" spans="2:11" customFormat="1" ht="18.75" customHeight="1" x14ac:dyDescent="0.2">
      <c r="B163" s="209"/>
      <c r="C163" s="209"/>
      <c r="D163" s="209"/>
      <c r="E163" s="209"/>
      <c r="F163" s="209"/>
      <c r="G163" s="209"/>
      <c r="H163" s="209"/>
      <c r="I163" s="209"/>
      <c r="J163" s="209"/>
      <c r="K163" s="209"/>
    </row>
    <row r="164" spans="2:11" customFormat="1" ht="7.5" customHeight="1" x14ac:dyDescent="0.2">
      <c r="B164" s="191"/>
      <c r="C164" s="192"/>
      <c r="D164" s="192"/>
      <c r="E164" s="192"/>
      <c r="F164" s="192"/>
      <c r="G164" s="192"/>
      <c r="H164" s="192"/>
      <c r="I164" s="192"/>
      <c r="J164" s="192"/>
      <c r="K164" s="193"/>
    </row>
    <row r="165" spans="2:11" customFormat="1" ht="45" customHeight="1" x14ac:dyDescent="0.2">
      <c r="B165" s="194"/>
      <c r="C165" s="318" t="s">
        <v>1006</v>
      </c>
      <c r="D165" s="318"/>
      <c r="E165" s="318"/>
      <c r="F165" s="318"/>
      <c r="G165" s="318"/>
      <c r="H165" s="318"/>
      <c r="I165" s="318"/>
      <c r="J165" s="318"/>
      <c r="K165" s="195"/>
    </row>
    <row r="166" spans="2:11" customFormat="1" ht="17.25" customHeight="1" x14ac:dyDescent="0.2">
      <c r="B166" s="194"/>
      <c r="C166" s="215" t="s">
        <v>934</v>
      </c>
      <c r="D166" s="215"/>
      <c r="E166" s="215"/>
      <c r="F166" s="215" t="s">
        <v>935</v>
      </c>
      <c r="G166" s="255"/>
      <c r="H166" s="256" t="s">
        <v>60</v>
      </c>
      <c r="I166" s="256" t="s">
        <v>63</v>
      </c>
      <c r="J166" s="215" t="s">
        <v>936</v>
      </c>
      <c r="K166" s="195"/>
    </row>
    <row r="167" spans="2:11" customFormat="1" ht="17.25" customHeight="1" x14ac:dyDescent="0.2">
      <c r="B167" s="196"/>
      <c r="C167" s="217" t="s">
        <v>937</v>
      </c>
      <c r="D167" s="217"/>
      <c r="E167" s="217"/>
      <c r="F167" s="218" t="s">
        <v>938</v>
      </c>
      <c r="G167" s="257"/>
      <c r="H167" s="258"/>
      <c r="I167" s="258"/>
      <c r="J167" s="217" t="s">
        <v>939</v>
      </c>
      <c r="K167" s="197"/>
    </row>
    <row r="168" spans="2:11" customFormat="1" ht="5.25" customHeight="1" x14ac:dyDescent="0.2">
      <c r="B168" s="225"/>
      <c r="C168" s="220"/>
      <c r="D168" s="220"/>
      <c r="E168" s="220"/>
      <c r="F168" s="220"/>
      <c r="G168" s="221"/>
      <c r="H168" s="220"/>
      <c r="I168" s="220"/>
      <c r="J168" s="220"/>
      <c r="K168" s="246"/>
    </row>
    <row r="169" spans="2:11" customFormat="1" ht="15" customHeight="1" x14ac:dyDescent="0.2">
      <c r="B169" s="225"/>
      <c r="C169" s="202" t="s">
        <v>943</v>
      </c>
      <c r="D169" s="202"/>
      <c r="E169" s="202"/>
      <c r="F169" s="223" t="s">
        <v>940</v>
      </c>
      <c r="G169" s="202"/>
      <c r="H169" s="202" t="s">
        <v>980</v>
      </c>
      <c r="I169" s="202" t="s">
        <v>942</v>
      </c>
      <c r="J169" s="202">
        <v>120</v>
      </c>
      <c r="K169" s="246"/>
    </row>
    <row r="170" spans="2:11" customFormat="1" ht="15" customHeight="1" x14ac:dyDescent="0.2">
      <c r="B170" s="225"/>
      <c r="C170" s="202" t="s">
        <v>989</v>
      </c>
      <c r="D170" s="202"/>
      <c r="E170" s="202"/>
      <c r="F170" s="223" t="s">
        <v>940</v>
      </c>
      <c r="G170" s="202"/>
      <c r="H170" s="202" t="s">
        <v>990</v>
      </c>
      <c r="I170" s="202" t="s">
        <v>942</v>
      </c>
      <c r="J170" s="202" t="s">
        <v>991</v>
      </c>
      <c r="K170" s="246"/>
    </row>
    <row r="171" spans="2:11" customFormat="1" ht="15" customHeight="1" x14ac:dyDescent="0.2">
      <c r="B171" s="225"/>
      <c r="C171" s="202" t="s">
        <v>888</v>
      </c>
      <c r="D171" s="202"/>
      <c r="E171" s="202"/>
      <c r="F171" s="223" t="s">
        <v>940</v>
      </c>
      <c r="G171" s="202"/>
      <c r="H171" s="202" t="s">
        <v>1007</v>
      </c>
      <c r="I171" s="202" t="s">
        <v>942</v>
      </c>
      <c r="J171" s="202" t="s">
        <v>991</v>
      </c>
      <c r="K171" s="246"/>
    </row>
    <row r="172" spans="2:11" customFormat="1" ht="15" customHeight="1" x14ac:dyDescent="0.2">
      <c r="B172" s="225"/>
      <c r="C172" s="202" t="s">
        <v>945</v>
      </c>
      <c r="D172" s="202"/>
      <c r="E172" s="202"/>
      <c r="F172" s="223" t="s">
        <v>946</v>
      </c>
      <c r="G172" s="202"/>
      <c r="H172" s="202" t="s">
        <v>1007</v>
      </c>
      <c r="I172" s="202" t="s">
        <v>942</v>
      </c>
      <c r="J172" s="202">
        <v>50</v>
      </c>
      <c r="K172" s="246"/>
    </row>
    <row r="173" spans="2:11" customFormat="1" ht="15" customHeight="1" x14ac:dyDescent="0.2">
      <c r="B173" s="225"/>
      <c r="C173" s="202" t="s">
        <v>948</v>
      </c>
      <c r="D173" s="202"/>
      <c r="E173" s="202"/>
      <c r="F173" s="223" t="s">
        <v>940</v>
      </c>
      <c r="G173" s="202"/>
      <c r="H173" s="202" t="s">
        <v>1007</v>
      </c>
      <c r="I173" s="202" t="s">
        <v>950</v>
      </c>
      <c r="J173" s="202"/>
      <c r="K173" s="246"/>
    </row>
    <row r="174" spans="2:11" customFormat="1" ht="15" customHeight="1" x14ac:dyDescent="0.2">
      <c r="B174" s="225"/>
      <c r="C174" s="202" t="s">
        <v>959</v>
      </c>
      <c r="D174" s="202"/>
      <c r="E174" s="202"/>
      <c r="F174" s="223" t="s">
        <v>946</v>
      </c>
      <c r="G174" s="202"/>
      <c r="H174" s="202" t="s">
        <v>1007</v>
      </c>
      <c r="I174" s="202" t="s">
        <v>942</v>
      </c>
      <c r="J174" s="202">
        <v>50</v>
      </c>
      <c r="K174" s="246"/>
    </row>
    <row r="175" spans="2:11" customFormat="1" ht="15" customHeight="1" x14ac:dyDescent="0.2">
      <c r="B175" s="225"/>
      <c r="C175" s="202" t="s">
        <v>967</v>
      </c>
      <c r="D175" s="202"/>
      <c r="E175" s="202"/>
      <c r="F175" s="223" t="s">
        <v>946</v>
      </c>
      <c r="G175" s="202"/>
      <c r="H175" s="202" t="s">
        <v>1007</v>
      </c>
      <c r="I175" s="202" t="s">
        <v>942</v>
      </c>
      <c r="J175" s="202">
        <v>50</v>
      </c>
      <c r="K175" s="246"/>
    </row>
    <row r="176" spans="2:11" customFormat="1" ht="15" customHeight="1" x14ac:dyDescent="0.2">
      <c r="B176" s="225"/>
      <c r="C176" s="202" t="s">
        <v>965</v>
      </c>
      <c r="D176" s="202"/>
      <c r="E176" s="202"/>
      <c r="F176" s="223" t="s">
        <v>946</v>
      </c>
      <c r="G176" s="202"/>
      <c r="H176" s="202" t="s">
        <v>1007</v>
      </c>
      <c r="I176" s="202" t="s">
        <v>942</v>
      </c>
      <c r="J176" s="202">
        <v>50</v>
      </c>
      <c r="K176" s="246"/>
    </row>
    <row r="177" spans="2:11" customFormat="1" ht="15" customHeight="1" x14ac:dyDescent="0.2">
      <c r="B177" s="225"/>
      <c r="C177" s="202" t="s">
        <v>117</v>
      </c>
      <c r="D177" s="202"/>
      <c r="E177" s="202"/>
      <c r="F177" s="223" t="s">
        <v>940</v>
      </c>
      <c r="G177" s="202"/>
      <c r="H177" s="202" t="s">
        <v>1008</v>
      </c>
      <c r="I177" s="202" t="s">
        <v>1009</v>
      </c>
      <c r="J177" s="202"/>
      <c r="K177" s="246"/>
    </row>
    <row r="178" spans="2:11" customFormat="1" ht="15" customHeight="1" x14ac:dyDescent="0.2">
      <c r="B178" s="225"/>
      <c r="C178" s="202" t="s">
        <v>63</v>
      </c>
      <c r="D178" s="202"/>
      <c r="E178" s="202"/>
      <c r="F178" s="223" t="s">
        <v>940</v>
      </c>
      <c r="G178" s="202"/>
      <c r="H178" s="202" t="s">
        <v>1010</v>
      </c>
      <c r="I178" s="202" t="s">
        <v>1011</v>
      </c>
      <c r="J178" s="202">
        <v>1</v>
      </c>
      <c r="K178" s="246"/>
    </row>
    <row r="179" spans="2:11" customFormat="1" ht="15" customHeight="1" x14ac:dyDescent="0.2">
      <c r="B179" s="225"/>
      <c r="C179" s="202" t="s">
        <v>59</v>
      </c>
      <c r="D179" s="202"/>
      <c r="E179" s="202"/>
      <c r="F179" s="223" t="s">
        <v>940</v>
      </c>
      <c r="G179" s="202"/>
      <c r="H179" s="202" t="s">
        <v>1012</v>
      </c>
      <c r="I179" s="202" t="s">
        <v>942</v>
      </c>
      <c r="J179" s="202">
        <v>20</v>
      </c>
      <c r="K179" s="246"/>
    </row>
    <row r="180" spans="2:11" customFormat="1" ht="15" customHeight="1" x14ac:dyDescent="0.2">
      <c r="B180" s="225"/>
      <c r="C180" s="202" t="s">
        <v>60</v>
      </c>
      <c r="D180" s="202"/>
      <c r="E180" s="202"/>
      <c r="F180" s="223" t="s">
        <v>940</v>
      </c>
      <c r="G180" s="202"/>
      <c r="H180" s="202" t="s">
        <v>1013</v>
      </c>
      <c r="I180" s="202" t="s">
        <v>942</v>
      </c>
      <c r="J180" s="202">
        <v>255</v>
      </c>
      <c r="K180" s="246"/>
    </row>
    <row r="181" spans="2:11" customFormat="1" ht="15" customHeight="1" x14ac:dyDescent="0.2">
      <c r="B181" s="225"/>
      <c r="C181" s="202" t="s">
        <v>118</v>
      </c>
      <c r="D181" s="202"/>
      <c r="E181" s="202"/>
      <c r="F181" s="223" t="s">
        <v>940</v>
      </c>
      <c r="G181" s="202"/>
      <c r="H181" s="202" t="s">
        <v>904</v>
      </c>
      <c r="I181" s="202" t="s">
        <v>942</v>
      </c>
      <c r="J181" s="202">
        <v>10</v>
      </c>
      <c r="K181" s="246"/>
    </row>
    <row r="182" spans="2:11" customFormat="1" ht="15" customHeight="1" x14ac:dyDescent="0.2">
      <c r="B182" s="225"/>
      <c r="C182" s="202" t="s">
        <v>119</v>
      </c>
      <c r="D182" s="202"/>
      <c r="E182" s="202"/>
      <c r="F182" s="223" t="s">
        <v>940</v>
      </c>
      <c r="G182" s="202"/>
      <c r="H182" s="202" t="s">
        <v>1014</v>
      </c>
      <c r="I182" s="202" t="s">
        <v>975</v>
      </c>
      <c r="J182" s="202"/>
      <c r="K182" s="246"/>
    </row>
    <row r="183" spans="2:11" customFormat="1" ht="15" customHeight="1" x14ac:dyDescent="0.2">
      <c r="B183" s="225"/>
      <c r="C183" s="202" t="s">
        <v>1015</v>
      </c>
      <c r="D183" s="202"/>
      <c r="E183" s="202"/>
      <c r="F183" s="223" t="s">
        <v>940</v>
      </c>
      <c r="G183" s="202"/>
      <c r="H183" s="202" t="s">
        <v>1016</v>
      </c>
      <c r="I183" s="202" t="s">
        <v>975</v>
      </c>
      <c r="J183" s="202"/>
      <c r="K183" s="246"/>
    </row>
    <row r="184" spans="2:11" customFormat="1" ht="15" customHeight="1" x14ac:dyDescent="0.2">
      <c r="B184" s="225"/>
      <c r="C184" s="202" t="s">
        <v>1004</v>
      </c>
      <c r="D184" s="202"/>
      <c r="E184" s="202"/>
      <c r="F184" s="223" t="s">
        <v>940</v>
      </c>
      <c r="G184" s="202"/>
      <c r="H184" s="202" t="s">
        <v>1017</v>
      </c>
      <c r="I184" s="202" t="s">
        <v>975</v>
      </c>
      <c r="J184" s="202"/>
      <c r="K184" s="246"/>
    </row>
    <row r="185" spans="2:11" customFormat="1" ht="15" customHeight="1" x14ac:dyDescent="0.2">
      <c r="B185" s="225"/>
      <c r="C185" s="202" t="s">
        <v>121</v>
      </c>
      <c r="D185" s="202"/>
      <c r="E185" s="202"/>
      <c r="F185" s="223" t="s">
        <v>946</v>
      </c>
      <c r="G185" s="202"/>
      <c r="H185" s="202" t="s">
        <v>1018</v>
      </c>
      <c r="I185" s="202" t="s">
        <v>942</v>
      </c>
      <c r="J185" s="202">
        <v>50</v>
      </c>
      <c r="K185" s="246"/>
    </row>
    <row r="186" spans="2:11" customFormat="1" ht="15" customHeight="1" x14ac:dyDescent="0.2">
      <c r="B186" s="225"/>
      <c r="C186" s="202" t="s">
        <v>1019</v>
      </c>
      <c r="D186" s="202"/>
      <c r="E186" s="202"/>
      <c r="F186" s="223" t="s">
        <v>946</v>
      </c>
      <c r="G186" s="202"/>
      <c r="H186" s="202" t="s">
        <v>1020</v>
      </c>
      <c r="I186" s="202" t="s">
        <v>1021</v>
      </c>
      <c r="J186" s="202"/>
      <c r="K186" s="246"/>
    </row>
    <row r="187" spans="2:11" customFormat="1" ht="15" customHeight="1" x14ac:dyDescent="0.2">
      <c r="B187" s="225"/>
      <c r="C187" s="202" t="s">
        <v>1022</v>
      </c>
      <c r="D187" s="202"/>
      <c r="E187" s="202"/>
      <c r="F187" s="223" t="s">
        <v>946</v>
      </c>
      <c r="G187" s="202"/>
      <c r="H187" s="202" t="s">
        <v>1023</v>
      </c>
      <c r="I187" s="202" t="s">
        <v>1021</v>
      </c>
      <c r="J187" s="202"/>
      <c r="K187" s="246"/>
    </row>
    <row r="188" spans="2:11" customFormat="1" ht="15" customHeight="1" x14ac:dyDescent="0.2">
      <c r="B188" s="225"/>
      <c r="C188" s="202" t="s">
        <v>1024</v>
      </c>
      <c r="D188" s="202"/>
      <c r="E188" s="202"/>
      <c r="F188" s="223" t="s">
        <v>946</v>
      </c>
      <c r="G188" s="202"/>
      <c r="H188" s="202" t="s">
        <v>1025</v>
      </c>
      <c r="I188" s="202" t="s">
        <v>1021</v>
      </c>
      <c r="J188" s="202"/>
      <c r="K188" s="246"/>
    </row>
    <row r="189" spans="2:11" customFormat="1" ht="15" customHeight="1" x14ac:dyDescent="0.2">
      <c r="B189" s="225"/>
      <c r="C189" s="259" t="s">
        <v>1026</v>
      </c>
      <c r="D189" s="202"/>
      <c r="E189" s="202"/>
      <c r="F189" s="223" t="s">
        <v>946</v>
      </c>
      <c r="G189" s="202"/>
      <c r="H189" s="202" t="s">
        <v>1027</v>
      </c>
      <c r="I189" s="202" t="s">
        <v>1028</v>
      </c>
      <c r="J189" s="260" t="s">
        <v>1029</v>
      </c>
      <c r="K189" s="246"/>
    </row>
    <row r="190" spans="2:11" customFormat="1" ht="15" customHeight="1" x14ac:dyDescent="0.2">
      <c r="B190" s="261"/>
      <c r="C190" s="262" t="s">
        <v>1030</v>
      </c>
      <c r="D190" s="263"/>
      <c r="E190" s="263"/>
      <c r="F190" s="264" t="s">
        <v>946</v>
      </c>
      <c r="G190" s="263"/>
      <c r="H190" s="263" t="s">
        <v>1031</v>
      </c>
      <c r="I190" s="263" t="s">
        <v>1028</v>
      </c>
      <c r="J190" s="265" t="s">
        <v>1029</v>
      </c>
      <c r="K190" s="266"/>
    </row>
    <row r="191" spans="2:11" customFormat="1" ht="15" customHeight="1" x14ac:dyDescent="0.2">
      <c r="B191" s="225"/>
      <c r="C191" s="259" t="s">
        <v>48</v>
      </c>
      <c r="D191" s="202"/>
      <c r="E191" s="202"/>
      <c r="F191" s="223" t="s">
        <v>940</v>
      </c>
      <c r="G191" s="202"/>
      <c r="H191" s="199" t="s">
        <v>1032</v>
      </c>
      <c r="I191" s="202" t="s">
        <v>1033</v>
      </c>
      <c r="J191" s="202"/>
      <c r="K191" s="246"/>
    </row>
    <row r="192" spans="2:11" customFormat="1" ht="15" customHeight="1" x14ac:dyDescent="0.2">
      <c r="B192" s="225"/>
      <c r="C192" s="259" t="s">
        <v>1034</v>
      </c>
      <c r="D192" s="202"/>
      <c r="E192" s="202"/>
      <c r="F192" s="223" t="s">
        <v>940</v>
      </c>
      <c r="G192" s="202"/>
      <c r="H192" s="202" t="s">
        <v>1035</v>
      </c>
      <c r="I192" s="202" t="s">
        <v>975</v>
      </c>
      <c r="J192" s="202"/>
      <c r="K192" s="246"/>
    </row>
    <row r="193" spans="2:11" customFormat="1" ht="15" customHeight="1" x14ac:dyDescent="0.2">
      <c r="B193" s="225"/>
      <c r="C193" s="259" t="s">
        <v>1036</v>
      </c>
      <c r="D193" s="202"/>
      <c r="E193" s="202"/>
      <c r="F193" s="223" t="s">
        <v>940</v>
      </c>
      <c r="G193" s="202"/>
      <c r="H193" s="202" t="s">
        <v>1037</v>
      </c>
      <c r="I193" s="202" t="s">
        <v>975</v>
      </c>
      <c r="J193" s="202"/>
      <c r="K193" s="246"/>
    </row>
    <row r="194" spans="2:11" customFormat="1" ht="15" customHeight="1" x14ac:dyDescent="0.2">
      <c r="B194" s="225"/>
      <c r="C194" s="259" t="s">
        <v>1038</v>
      </c>
      <c r="D194" s="202"/>
      <c r="E194" s="202"/>
      <c r="F194" s="223" t="s">
        <v>946</v>
      </c>
      <c r="G194" s="202"/>
      <c r="H194" s="202" t="s">
        <v>1039</v>
      </c>
      <c r="I194" s="202" t="s">
        <v>975</v>
      </c>
      <c r="J194" s="202"/>
      <c r="K194" s="246"/>
    </row>
    <row r="195" spans="2:11" customFormat="1" ht="15" customHeight="1" x14ac:dyDescent="0.2">
      <c r="B195" s="252"/>
      <c r="C195" s="267"/>
      <c r="D195" s="232"/>
      <c r="E195" s="232"/>
      <c r="F195" s="232"/>
      <c r="G195" s="232"/>
      <c r="H195" s="232"/>
      <c r="I195" s="232"/>
      <c r="J195" s="232"/>
      <c r="K195" s="253"/>
    </row>
    <row r="196" spans="2:11" customFormat="1" ht="18.75" customHeight="1" x14ac:dyDescent="0.2">
      <c r="B196" s="234"/>
      <c r="C196" s="244"/>
      <c r="D196" s="244"/>
      <c r="E196" s="244"/>
      <c r="F196" s="254"/>
      <c r="G196" s="244"/>
      <c r="H196" s="244"/>
      <c r="I196" s="244"/>
      <c r="J196" s="244"/>
      <c r="K196" s="234"/>
    </row>
    <row r="197" spans="2:11" customFormat="1" ht="18.75" customHeight="1" x14ac:dyDescent="0.2">
      <c r="B197" s="234"/>
      <c r="C197" s="244"/>
      <c r="D197" s="244"/>
      <c r="E197" s="244"/>
      <c r="F197" s="254"/>
      <c r="G197" s="244"/>
      <c r="H197" s="244"/>
      <c r="I197" s="244"/>
      <c r="J197" s="244"/>
      <c r="K197" s="234"/>
    </row>
    <row r="198" spans="2:11" customFormat="1" ht="18.75" customHeight="1" x14ac:dyDescent="0.2">
      <c r="B198" s="209"/>
      <c r="C198" s="209"/>
      <c r="D198" s="209"/>
      <c r="E198" s="209"/>
      <c r="F198" s="209"/>
      <c r="G198" s="209"/>
      <c r="H198" s="209"/>
      <c r="I198" s="209"/>
      <c r="J198" s="209"/>
      <c r="K198" s="209"/>
    </row>
    <row r="199" spans="2:11" customFormat="1" ht="13.5" x14ac:dyDescent="0.2">
      <c r="B199" s="191"/>
      <c r="C199" s="192"/>
      <c r="D199" s="192"/>
      <c r="E199" s="192"/>
      <c r="F199" s="192"/>
      <c r="G199" s="192"/>
      <c r="H199" s="192"/>
      <c r="I199" s="192"/>
      <c r="J199" s="192"/>
      <c r="K199" s="193"/>
    </row>
    <row r="200" spans="2:11" customFormat="1" ht="21" x14ac:dyDescent="0.2">
      <c r="B200" s="194"/>
      <c r="C200" s="318" t="s">
        <v>1040</v>
      </c>
      <c r="D200" s="318"/>
      <c r="E200" s="318"/>
      <c r="F200" s="318"/>
      <c r="G200" s="318"/>
      <c r="H200" s="318"/>
      <c r="I200" s="318"/>
      <c r="J200" s="318"/>
      <c r="K200" s="195"/>
    </row>
    <row r="201" spans="2:11" customFormat="1" ht="25.5" customHeight="1" x14ac:dyDescent="0.3">
      <c r="B201" s="194"/>
      <c r="C201" s="268" t="s">
        <v>1041</v>
      </c>
      <c r="D201" s="268"/>
      <c r="E201" s="268"/>
      <c r="F201" s="268" t="s">
        <v>1042</v>
      </c>
      <c r="G201" s="269"/>
      <c r="H201" s="321" t="s">
        <v>1043</v>
      </c>
      <c r="I201" s="321"/>
      <c r="J201" s="321"/>
      <c r="K201" s="195"/>
    </row>
    <row r="202" spans="2:11" customFormat="1" ht="5.25" customHeight="1" x14ac:dyDescent="0.2">
      <c r="B202" s="225"/>
      <c r="C202" s="220"/>
      <c r="D202" s="220"/>
      <c r="E202" s="220"/>
      <c r="F202" s="220"/>
      <c r="G202" s="244"/>
      <c r="H202" s="220"/>
      <c r="I202" s="220"/>
      <c r="J202" s="220"/>
      <c r="K202" s="246"/>
    </row>
    <row r="203" spans="2:11" customFormat="1" ht="15" customHeight="1" x14ac:dyDescent="0.2">
      <c r="B203" s="225"/>
      <c r="C203" s="202" t="s">
        <v>1033</v>
      </c>
      <c r="D203" s="202"/>
      <c r="E203" s="202"/>
      <c r="F203" s="223" t="s">
        <v>49</v>
      </c>
      <c r="G203" s="202"/>
      <c r="H203" s="322" t="s">
        <v>1044</v>
      </c>
      <c r="I203" s="322"/>
      <c r="J203" s="322"/>
      <c r="K203" s="246"/>
    </row>
    <row r="204" spans="2:11" customFormat="1" ht="15" customHeight="1" x14ac:dyDescent="0.2">
      <c r="B204" s="225"/>
      <c r="C204" s="202"/>
      <c r="D204" s="202"/>
      <c r="E204" s="202"/>
      <c r="F204" s="223" t="s">
        <v>50</v>
      </c>
      <c r="G204" s="202"/>
      <c r="H204" s="322" t="s">
        <v>1045</v>
      </c>
      <c r="I204" s="322"/>
      <c r="J204" s="322"/>
      <c r="K204" s="246"/>
    </row>
    <row r="205" spans="2:11" customFormat="1" ht="15" customHeight="1" x14ac:dyDescent="0.2">
      <c r="B205" s="225"/>
      <c r="C205" s="202"/>
      <c r="D205" s="202"/>
      <c r="E205" s="202"/>
      <c r="F205" s="223" t="s">
        <v>53</v>
      </c>
      <c r="G205" s="202"/>
      <c r="H205" s="322" t="s">
        <v>1046</v>
      </c>
      <c r="I205" s="322"/>
      <c r="J205" s="322"/>
      <c r="K205" s="246"/>
    </row>
    <row r="206" spans="2:11" customFormat="1" ht="15" customHeight="1" x14ac:dyDescent="0.2">
      <c r="B206" s="225"/>
      <c r="C206" s="202"/>
      <c r="D206" s="202"/>
      <c r="E206" s="202"/>
      <c r="F206" s="223" t="s">
        <v>51</v>
      </c>
      <c r="G206" s="202"/>
      <c r="H206" s="322" t="s">
        <v>1047</v>
      </c>
      <c r="I206" s="322"/>
      <c r="J206" s="322"/>
      <c r="K206" s="246"/>
    </row>
    <row r="207" spans="2:11" customFormat="1" ht="15" customHeight="1" x14ac:dyDescent="0.2">
      <c r="B207" s="225"/>
      <c r="C207" s="202"/>
      <c r="D207" s="202"/>
      <c r="E207" s="202"/>
      <c r="F207" s="223" t="s">
        <v>52</v>
      </c>
      <c r="G207" s="202"/>
      <c r="H207" s="322" t="s">
        <v>1048</v>
      </c>
      <c r="I207" s="322"/>
      <c r="J207" s="322"/>
      <c r="K207" s="246"/>
    </row>
    <row r="208" spans="2:11" customFormat="1" ht="15" customHeight="1" x14ac:dyDescent="0.2">
      <c r="B208" s="225"/>
      <c r="C208" s="202"/>
      <c r="D208" s="202"/>
      <c r="E208" s="202"/>
      <c r="F208" s="223"/>
      <c r="G208" s="202"/>
      <c r="H208" s="202"/>
      <c r="I208" s="202"/>
      <c r="J208" s="202"/>
      <c r="K208" s="246"/>
    </row>
    <row r="209" spans="2:11" customFormat="1" ht="15" customHeight="1" x14ac:dyDescent="0.2">
      <c r="B209" s="225"/>
      <c r="C209" s="202" t="s">
        <v>987</v>
      </c>
      <c r="D209" s="202"/>
      <c r="E209" s="202"/>
      <c r="F209" s="223" t="s">
        <v>83</v>
      </c>
      <c r="G209" s="202"/>
      <c r="H209" s="322" t="s">
        <v>1049</v>
      </c>
      <c r="I209" s="322"/>
      <c r="J209" s="322"/>
      <c r="K209" s="246"/>
    </row>
    <row r="210" spans="2:11" customFormat="1" ht="15" customHeight="1" x14ac:dyDescent="0.2">
      <c r="B210" s="225"/>
      <c r="C210" s="202"/>
      <c r="D210" s="202"/>
      <c r="E210" s="202"/>
      <c r="F210" s="223" t="s">
        <v>882</v>
      </c>
      <c r="G210" s="202"/>
      <c r="H210" s="322" t="s">
        <v>883</v>
      </c>
      <c r="I210" s="322"/>
      <c r="J210" s="322"/>
      <c r="K210" s="246"/>
    </row>
    <row r="211" spans="2:11" customFormat="1" ht="15" customHeight="1" x14ac:dyDescent="0.2">
      <c r="B211" s="225"/>
      <c r="C211" s="202"/>
      <c r="D211" s="202"/>
      <c r="E211" s="202"/>
      <c r="F211" s="223" t="s">
        <v>880</v>
      </c>
      <c r="G211" s="202"/>
      <c r="H211" s="322" t="s">
        <v>1050</v>
      </c>
      <c r="I211" s="322"/>
      <c r="J211" s="322"/>
      <c r="K211" s="246"/>
    </row>
    <row r="212" spans="2:11" customFormat="1" ht="15" customHeight="1" x14ac:dyDescent="0.2">
      <c r="B212" s="270"/>
      <c r="C212" s="202"/>
      <c r="D212" s="202"/>
      <c r="E212" s="202"/>
      <c r="F212" s="223" t="s">
        <v>884</v>
      </c>
      <c r="G212" s="259"/>
      <c r="H212" s="323" t="s">
        <v>885</v>
      </c>
      <c r="I212" s="323"/>
      <c r="J212" s="323"/>
      <c r="K212" s="271"/>
    </row>
    <row r="213" spans="2:11" customFormat="1" ht="15" customHeight="1" x14ac:dyDescent="0.2">
      <c r="B213" s="270"/>
      <c r="C213" s="202"/>
      <c r="D213" s="202"/>
      <c r="E213" s="202"/>
      <c r="F213" s="223" t="s">
        <v>886</v>
      </c>
      <c r="G213" s="259"/>
      <c r="H213" s="323" t="s">
        <v>1051</v>
      </c>
      <c r="I213" s="323"/>
      <c r="J213" s="323"/>
      <c r="K213" s="271"/>
    </row>
    <row r="214" spans="2:11" customFormat="1" ht="15" customHeight="1" x14ac:dyDescent="0.2">
      <c r="B214" s="270"/>
      <c r="C214" s="202"/>
      <c r="D214" s="202"/>
      <c r="E214" s="202"/>
      <c r="F214" s="223"/>
      <c r="G214" s="259"/>
      <c r="H214" s="250"/>
      <c r="I214" s="250"/>
      <c r="J214" s="250"/>
      <c r="K214" s="271"/>
    </row>
    <row r="215" spans="2:11" customFormat="1" ht="15" customHeight="1" x14ac:dyDescent="0.2">
      <c r="B215" s="270"/>
      <c r="C215" s="202" t="s">
        <v>1011</v>
      </c>
      <c r="D215" s="202"/>
      <c r="E215" s="202"/>
      <c r="F215" s="223">
        <v>1</v>
      </c>
      <c r="G215" s="259"/>
      <c r="H215" s="323" t="s">
        <v>1052</v>
      </c>
      <c r="I215" s="323"/>
      <c r="J215" s="323"/>
      <c r="K215" s="271"/>
    </row>
    <row r="216" spans="2:11" customFormat="1" ht="15" customHeight="1" x14ac:dyDescent="0.2">
      <c r="B216" s="270"/>
      <c r="C216" s="202"/>
      <c r="D216" s="202"/>
      <c r="E216" s="202"/>
      <c r="F216" s="223">
        <v>2</v>
      </c>
      <c r="G216" s="259"/>
      <c r="H216" s="323" t="s">
        <v>1053</v>
      </c>
      <c r="I216" s="323"/>
      <c r="J216" s="323"/>
      <c r="K216" s="271"/>
    </row>
    <row r="217" spans="2:11" customFormat="1" ht="15" customHeight="1" x14ac:dyDescent="0.2">
      <c r="B217" s="270"/>
      <c r="C217" s="202"/>
      <c r="D217" s="202"/>
      <c r="E217" s="202"/>
      <c r="F217" s="223">
        <v>3</v>
      </c>
      <c r="G217" s="259"/>
      <c r="H217" s="323" t="s">
        <v>1054</v>
      </c>
      <c r="I217" s="323"/>
      <c r="J217" s="323"/>
      <c r="K217" s="271"/>
    </row>
    <row r="218" spans="2:11" customFormat="1" ht="15" customHeight="1" x14ac:dyDescent="0.2">
      <c r="B218" s="270"/>
      <c r="C218" s="202"/>
      <c r="D218" s="202"/>
      <c r="E218" s="202"/>
      <c r="F218" s="223">
        <v>4</v>
      </c>
      <c r="G218" s="259"/>
      <c r="H218" s="323" t="s">
        <v>1055</v>
      </c>
      <c r="I218" s="323"/>
      <c r="J218" s="323"/>
      <c r="K218" s="271"/>
    </row>
    <row r="219" spans="2:11" customFormat="1" ht="12.75" customHeight="1" x14ac:dyDescent="0.2">
      <c r="B219" s="272"/>
      <c r="C219" s="273"/>
      <c r="D219" s="273"/>
      <c r="E219" s="273"/>
      <c r="F219" s="273"/>
      <c r="G219" s="273"/>
      <c r="H219" s="273"/>
      <c r="I219" s="273"/>
      <c r="J219" s="273"/>
      <c r="K219" s="274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STA - Stavební část</vt:lpstr>
      <vt:lpstr>ZTI - Kanalizace a vodovod</vt:lpstr>
      <vt:lpstr>VRN - Vedlejší rozpočtové...</vt:lpstr>
      <vt:lpstr>Pokyny pro vyplnění</vt:lpstr>
      <vt:lpstr>'Rekapitulace stavby'!Názvy_tisku</vt:lpstr>
      <vt:lpstr>'STA - Stavební část'!Názvy_tisku</vt:lpstr>
      <vt:lpstr>'VRN - Vedlejší rozpočtové...'!Názvy_tisku</vt:lpstr>
      <vt:lpstr>'ZTI - Kanalizace a vodovod'!Názvy_tisku</vt:lpstr>
      <vt:lpstr>'Pokyny pro vyplnění'!Oblast_tisku</vt:lpstr>
      <vt:lpstr>'Rekapitulace stavby'!Oblast_tisku</vt:lpstr>
      <vt:lpstr>'STA - Stavební část'!Oblast_tisku</vt:lpstr>
      <vt:lpstr>'VRN - Vedlejší rozpočtové...'!Oblast_tisku</vt:lpstr>
      <vt:lpstr>'ZTI - Kanalizace a vodovod'!Oblast_tisku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vaclav</cp:lastModifiedBy>
  <dcterms:created xsi:type="dcterms:W3CDTF">2025-11-04T08:48:02Z</dcterms:created>
  <dcterms:modified xsi:type="dcterms:W3CDTF">2025-11-04T12:25:40Z</dcterms:modified>
</cp:coreProperties>
</file>